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iparişler" sheetId="1" state="visible" r:id="rId1"/>
    <sheet name="Özet" sheetId="2" state="visible" r:id="rId2"/>
    <sheet name="Nasıl Kullanılı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0.0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A1A2E"/>
      <sz val="14"/>
    </font>
    <font>
      <i val="1"/>
      <color rgb="006B6B7A"/>
      <sz val="10"/>
    </font>
    <font>
      <b val="1"/>
    </font>
    <font>
      <sz val="11"/>
    </font>
    <font>
      <b val="1"/>
      <sz val="11"/>
    </font>
    <font>
      <color rgb="000563C1"/>
      <u val="single"/>
    </font>
  </fonts>
  <fills count="4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FFF7ED"/>
      </patternFill>
    </fill>
  </fills>
  <borders count="2">
    <border>
      <left/>
      <right/>
      <top/>
      <bottom/>
      <diagonal/>
    </border>
    <border>
      <bottom style="thin">
        <color rgb="00D9D9E3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165" fontId="0" fillId="0" borderId="1" pivotButton="0" quotePrefix="0" xfId="0"/>
    <xf numFmtId="0" fontId="0" fillId="0" borderId="1" pivotButton="0" quotePrefix="0" xfId="0"/>
    <xf numFmtId="4" fontId="0" fillId="0" borderId="1" pivotButton="0" quotePrefix="0" xfId="0"/>
    <xf numFmtId="166" fontId="0" fillId="0" borderId="1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4" fillId="3" borderId="0" pivotButton="0" quotePrefix="0" xfId="0"/>
    <xf numFmtId="4" fontId="4" fillId="3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hyperlink" Target="https://verimle.com/araclar/excel-kar-takip-sablonu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0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30" customWidth="1" min="3" max="3"/>
    <col width="16" customWidth="1" min="4" max="4"/>
    <col width="20" customWidth="1" min="5" max="5"/>
    <col width="17" customWidth="1" min="6" max="6"/>
    <col width="14" customWidth="1" min="7" max="7"/>
    <col width="12" customWidth="1" min="8" max="8"/>
    <col width="11" customWidth="1" min="9" max="9"/>
    <col width="12" customWidth="1" min="10" max="10"/>
    <col width="16" customWidth="1" min="11" max="11"/>
    <col width="10" customWidth="1" min="12" max="12"/>
    <col width="14" customWidth="1" min="13" max="13"/>
  </cols>
  <sheetData>
    <row r="1" ht="30" customHeight="1">
      <c r="A1" s="1" t="inlineStr">
        <is>
          <t>Tarih</t>
        </is>
      </c>
      <c r="B1" s="1" t="inlineStr">
        <is>
          <t>Sipariş No</t>
        </is>
      </c>
      <c r="C1" s="1" t="inlineStr">
        <is>
          <t>Ürün</t>
        </is>
      </c>
      <c r="D1" s="1" t="inlineStr">
        <is>
          <t>Barkod</t>
        </is>
      </c>
      <c r="E1" s="1" t="inlineStr">
        <is>
          <t>Satış Fiyatı (KDV dahil)</t>
        </is>
      </c>
      <c r="F1" s="1" t="inlineStr">
        <is>
          <t>Komisyon Oranı (%)</t>
        </is>
      </c>
      <c r="G1" s="1" t="inlineStr">
        <is>
          <t>Komisyon (TL)</t>
        </is>
      </c>
      <c r="H1" s="1" t="inlineStr">
        <is>
          <t>Kargo (TL)</t>
        </is>
      </c>
      <c r="I1" s="1" t="inlineStr">
        <is>
          <t>PHB (TL)</t>
        </is>
      </c>
      <c r="J1" s="1" t="inlineStr">
        <is>
          <t>Stopaj (TL)</t>
        </is>
      </c>
      <c r="K1" s="1" t="inlineStr">
        <is>
          <t>Ürün Maliyeti (TL)</t>
        </is>
      </c>
      <c r="L1" s="1" t="inlineStr">
        <is>
          <t>İade mi?</t>
        </is>
      </c>
      <c r="M1" s="1" t="inlineStr">
        <is>
          <t>Net Kâr (TL)</t>
        </is>
      </c>
    </row>
    <row r="2">
      <c r="A2" s="2" t="n">
        <v>46206</v>
      </c>
      <c r="B2" s="3" t="inlineStr">
        <is>
          <t>TY-2026-100234</t>
        </is>
      </c>
      <c r="C2" s="3" t="inlineStr">
        <is>
          <t>Paslanmaz Çelik Termos 500 ml</t>
        </is>
      </c>
      <c r="D2" s="3" t="inlineStr">
        <is>
          <t>8681234567890</t>
        </is>
      </c>
      <c r="E2" s="4" t="n">
        <v>449.9</v>
      </c>
      <c r="F2" s="5" t="n">
        <v>21.5</v>
      </c>
      <c r="G2" s="4">
        <f>IF($E2="","",ROUND(E2*F2/100,2))</f>
        <v/>
      </c>
      <c r="H2" s="4" t="n">
        <v>66.90000000000001</v>
      </c>
      <c r="I2" s="4">
        <f>IF($E2="","",13.19)</f>
        <v/>
      </c>
      <c r="J2" s="4">
        <f>IF($E2="","",ROUND(E2/1.2*0.01,2))</f>
        <v/>
      </c>
      <c r="K2" s="4" t="n">
        <v>180</v>
      </c>
      <c r="L2" s="3" t="inlineStr">
        <is>
          <t>Hayır</t>
        </is>
      </c>
      <c r="M2" s="4">
        <f>IF($E2="","",IF($L2="Evet",-H2,E2-G2-H2-I2-J2-K2))</f>
        <v/>
      </c>
    </row>
    <row r="3">
      <c r="A3" s="2" t="n">
        <v>46212</v>
      </c>
      <c r="B3" s="3" t="inlineStr">
        <is>
          <t>TY-2026-100871</t>
        </is>
      </c>
      <c r="C3" s="3" t="inlineStr">
        <is>
          <t>Pamuklu Oversize T-shirt (M)</t>
        </is>
      </c>
      <c r="D3" s="3" t="inlineStr">
        <is>
          <t>8689876543210</t>
        </is>
      </c>
      <c r="E3" s="4" t="n">
        <v>329.9</v>
      </c>
      <c r="F3" s="5" t="n">
        <v>23</v>
      </c>
      <c r="G3" s="4">
        <f>IF($E3="","",ROUND(E3*F3/100,2))</f>
        <v/>
      </c>
      <c r="H3" s="4" t="n">
        <v>47.9</v>
      </c>
      <c r="I3" s="4">
        <f>IF($E3="","",13.19)</f>
        <v/>
      </c>
      <c r="J3" s="4">
        <f>IF($E3="","",ROUND(E3/1.2*0.01,2))</f>
        <v/>
      </c>
      <c r="K3" s="4" t="n">
        <v>120</v>
      </c>
      <c r="L3" s="3" t="inlineStr">
        <is>
          <t>Hayır</t>
        </is>
      </c>
      <c r="M3" s="4">
        <f>IF($E3="","",IF($L3="Evet",-H3,E3-G3-H3-I3-J3-K3))</f>
        <v/>
      </c>
    </row>
    <row r="4">
      <c r="A4" s="2" t="n">
        <v>46218</v>
      </c>
      <c r="B4" s="3" t="inlineStr">
        <is>
          <t>TY-2026-101245</t>
        </is>
      </c>
      <c r="C4" s="3" t="inlineStr">
        <is>
          <t>Seramik Kahve Kupası 2'li Set</t>
        </is>
      </c>
      <c r="D4" s="3" t="inlineStr">
        <is>
          <t>8687771112223</t>
        </is>
      </c>
      <c r="E4" s="4" t="n">
        <v>259.9</v>
      </c>
      <c r="F4" s="5" t="n">
        <v>20</v>
      </c>
      <c r="G4" s="4">
        <f>IF($E4="","",ROUND(E4*F4/100,2))</f>
        <v/>
      </c>
      <c r="H4" s="4" t="n">
        <v>47.9</v>
      </c>
      <c r="I4" s="4">
        <f>IF($E4="","",13.19)</f>
        <v/>
      </c>
      <c r="J4" s="4">
        <f>IF($E4="","",ROUND(E4/1.2*0.01,2))</f>
        <v/>
      </c>
      <c r="K4" s="4" t="n">
        <v>95</v>
      </c>
      <c r="L4" s="3" t="inlineStr">
        <is>
          <t>Evet</t>
        </is>
      </c>
      <c r="M4" s="4">
        <f>IF($E4="","",IF($L4="Evet",-H4,E4-G4-H4-I4-J4-K4))</f>
        <v/>
      </c>
    </row>
    <row r="5">
      <c r="A5" s="2" t="n"/>
      <c r="B5" s="3" t="n"/>
      <c r="C5" s="3" t="n"/>
      <c r="D5" s="3" t="n"/>
      <c r="E5" s="4" t="n"/>
      <c r="F5" s="5" t="n"/>
      <c r="G5" s="4">
        <f>IF($E5="","",ROUND(E5*F5/100,2))</f>
        <v/>
      </c>
      <c r="H5" s="4" t="n"/>
      <c r="I5" s="4">
        <f>IF($E5="","",13.19)</f>
        <v/>
      </c>
      <c r="J5" s="4">
        <f>IF($E5="","",ROUND(E5/1.2*0.01,2))</f>
        <v/>
      </c>
      <c r="K5" s="4" t="n"/>
      <c r="L5" s="3" t="n"/>
      <c r="M5" s="4">
        <f>IF($E5="","",IF($L5="Evet",-H5,E5-G5-H5-I5-J5-K5))</f>
        <v/>
      </c>
    </row>
    <row r="6">
      <c r="A6" s="2" t="n"/>
      <c r="B6" s="3" t="n"/>
      <c r="C6" s="3" t="n"/>
      <c r="D6" s="3" t="n"/>
      <c r="E6" s="4" t="n"/>
      <c r="F6" s="5" t="n"/>
      <c r="G6" s="4">
        <f>IF($E6="","",ROUND(E6*F6/100,2))</f>
        <v/>
      </c>
      <c r="H6" s="4" t="n"/>
      <c r="I6" s="4">
        <f>IF($E6="","",13.19)</f>
        <v/>
      </c>
      <c r="J6" s="4">
        <f>IF($E6="","",ROUND(E6/1.2*0.01,2))</f>
        <v/>
      </c>
      <c r="K6" s="4" t="n"/>
      <c r="L6" s="3" t="n"/>
      <c r="M6" s="4">
        <f>IF($E6="","",IF($L6="Evet",-H6,E6-G6-H6-I6-J6-K6))</f>
        <v/>
      </c>
    </row>
    <row r="7">
      <c r="A7" s="2" t="n"/>
      <c r="B7" s="3" t="n"/>
      <c r="C7" s="3" t="n"/>
      <c r="D7" s="3" t="n"/>
      <c r="E7" s="4" t="n"/>
      <c r="F7" s="5" t="n"/>
      <c r="G7" s="4">
        <f>IF($E7="","",ROUND(E7*F7/100,2))</f>
        <v/>
      </c>
      <c r="H7" s="4" t="n"/>
      <c r="I7" s="4">
        <f>IF($E7="","",13.19)</f>
        <v/>
      </c>
      <c r="J7" s="4">
        <f>IF($E7="","",ROUND(E7/1.2*0.01,2))</f>
        <v/>
      </c>
      <c r="K7" s="4" t="n"/>
      <c r="L7" s="3" t="n"/>
      <c r="M7" s="4">
        <f>IF($E7="","",IF($L7="Evet",-H7,E7-G7-H7-I7-J7-K7))</f>
        <v/>
      </c>
    </row>
    <row r="8">
      <c r="A8" s="2" t="n"/>
      <c r="B8" s="3" t="n"/>
      <c r="C8" s="3" t="n"/>
      <c r="D8" s="3" t="n"/>
      <c r="E8" s="4" t="n"/>
      <c r="F8" s="5" t="n"/>
      <c r="G8" s="4">
        <f>IF($E8="","",ROUND(E8*F8/100,2))</f>
        <v/>
      </c>
      <c r="H8" s="4" t="n"/>
      <c r="I8" s="4">
        <f>IF($E8="","",13.19)</f>
        <v/>
      </c>
      <c r="J8" s="4">
        <f>IF($E8="","",ROUND(E8/1.2*0.01,2))</f>
        <v/>
      </c>
      <c r="K8" s="4" t="n"/>
      <c r="L8" s="3" t="n"/>
      <c r="M8" s="4">
        <f>IF($E8="","",IF($L8="Evet",-H8,E8-G8-H8-I8-J8-K8))</f>
        <v/>
      </c>
    </row>
    <row r="9">
      <c r="A9" s="2" t="n"/>
      <c r="B9" s="3" t="n"/>
      <c r="C9" s="3" t="n"/>
      <c r="D9" s="3" t="n"/>
      <c r="E9" s="4" t="n"/>
      <c r="F9" s="5" t="n"/>
      <c r="G9" s="4">
        <f>IF($E9="","",ROUND(E9*F9/100,2))</f>
        <v/>
      </c>
      <c r="H9" s="4" t="n"/>
      <c r="I9" s="4">
        <f>IF($E9="","",13.19)</f>
        <v/>
      </c>
      <c r="J9" s="4">
        <f>IF($E9="","",ROUND(E9/1.2*0.01,2))</f>
        <v/>
      </c>
      <c r="K9" s="4" t="n"/>
      <c r="L9" s="3" t="n"/>
      <c r="M9" s="4">
        <f>IF($E9="","",IF($L9="Evet",-H9,E9-G9-H9-I9-J9-K9))</f>
        <v/>
      </c>
    </row>
    <row r="10">
      <c r="A10" s="2" t="n"/>
      <c r="B10" s="3" t="n"/>
      <c r="C10" s="3" t="n"/>
      <c r="D10" s="3" t="n"/>
      <c r="E10" s="4" t="n"/>
      <c r="F10" s="5" t="n"/>
      <c r="G10" s="4">
        <f>IF($E10="","",ROUND(E10*F10/100,2))</f>
        <v/>
      </c>
      <c r="H10" s="4" t="n"/>
      <c r="I10" s="4">
        <f>IF($E10="","",13.19)</f>
        <v/>
      </c>
      <c r="J10" s="4">
        <f>IF($E10="","",ROUND(E10/1.2*0.01,2))</f>
        <v/>
      </c>
      <c r="K10" s="4" t="n"/>
      <c r="L10" s="3" t="n"/>
      <c r="M10" s="4">
        <f>IF($E10="","",IF($L10="Evet",-H10,E10-G10-H10-I10-J10-K10))</f>
        <v/>
      </c>
    </row>
    <row r="11">
      <c r="A11" s="2" t="n"/>
      <c r="B11" s="3" t="n"/>
      <c r="C11" s="3" t="n"/>
      <c r="D11" s="3" t="n"/>
      <c r="E11" s="4" t="n"/>
      <c r="F11" s="5" t="n"/>
      <c r="G11" s="4">
        <f>IF($E11="","",ROUND(E11*F11/100,2))</f>
        <v/>
      </c>
      <c r="H11" s="4" t="n"/>
      <c r="I11" s="4">
        <f>IF($E11="","",13.19)</f>
        <v/>
      </c>
      <c r="J11" s="4">
        <f>IF($E11="","",ROUND(E11/1.2*0.01,2))</f>
        <v/>
      </c>
      <c r="K11" s="4" t="n"/>
      <c r="L11" s="3" t="n"/>
      <c r="M11" s="4">
        <f>IF($E11="","",IF($L11="Evet",-H11,E11-G11-H11-I11-J11-K11))</f>
        <v/>
      </c>
    </row>
    <row r="12">
      <c r="A12" s="2" t="n"/>
      <c r="B12" s="3" t="n"/>
      <c r="C12" s="3" t="n"/>
      <c r="D12" s="3" t="n"/>
      <c r="E12" s="4" t="n"/>
      <c r="F12" s="5" t="n"/>
      <c r="G12" s="4">
        <f>IF($E12="","",ROUND(E12*F12/100,2))</f>
        <v/>
      </c>
      <c r="H12" s="4" t="n"/>
      <c r="I12" s="4">
        <f>IF($E12="","",13.19)</f>
        <v/>
      </c>
      <c r="J12" s="4">
        <f>IF($E12="","",ROUND(E12/1.2*0.01,2))</f>
        <v/>
      </c>
      <c r="K12" s="4" t="n"/>
      <c r="L12" s="3" t="n"/>
      <c r="M12" s="4">
        <f>IF($E12="","",IF($L12="Evet",-H12,E12-G12-H12-I12-J12-K12))</f>
        <v/>
      </c>
    </row>
    <row r="13">
      <c r="A13" s="2" t="n"/>
      <c r="B13" s="3" t="n"/>
      <c r="C13" s="3" t="n"/>
      <c r="D13" s="3" t="n"/>
      <c r="E13" s="4" t="n"/>
      <c r="F13" s="5" t="n"/>
      <c r="G13" s="4">
        <f>IF($E13="","",ROUND(E13*F13/100,2))</f>
        <v/>
      </c>
      <c r="H13" s="4" t="n"/>
      <c r="I13" s="4">
        <f>IF($E13="","",13.19)</f>
        <v/>
      </c>
      <c r="J13" s="4">
        <f>IF($E13="","",ROUND(E13/1.2*0.01,2))</f>
        <v/>
      </c>
      <c r="K13" s="4" t="n"/>
      <c r="L13" s="3" t="n"/>
      <c r="M13" s="4">
        <f>IF($E13="","",IF($L13="Evet",-H13,E13-G13-H13-I13-J13-K13))</f>
        <v/>
      </c>
    </row>
    <row r="14">
      <c r="A14" s="2" t="n"/>
      <c r="B14" s="3" t="n"/>
      <c r="C14" s="3" t="n"/>
      <c r="D14" s="3" t="n"/>
      <c r="E14" s="4" t="n"/>
      <c r="F14" s="5" t="n"/>
      <c r="G14" s="4">
        <f>IF($E14="","",ROUND(E14*F14/100,2))</f>
        <v/>
      </c>
      <c r="H14" s="4" t="n"/>
      <c r="I14" s="4">
        <f>IF($E14="","",13.19)</f>
        <v/>
      </c>
      <c r="J14" s="4">
        <f>IF($E14="","",ROUND(E14/1.2*0.01,2))</f>
        <v/>
      </c>
      <c r="K14" s="4" t="n"/>
      <c r="L14" s="3" t="n"/>
      <c r="M14" s="4">
        <f>IF($E14="","",IF($L14="Evet",-H14,E14-G14-H14-I14-J14-K14))</f>
        <v/>
      </c>
    </row>
    <row r="15">
      <c r="A15" s="2" t="n"/>
      <c r="B15" s="3" t="n"/>
      <c r="C15" s="3" t="n"/>
      <c r="D15" s="3" t="n"/>
      <c r="E15" s="4" t="n"/>
      <c r="F15" s="5" t="n"/>
      <c r="G15" s="4">
        <f>IF($E15="","",ROUND(E15*F15/100,2))</f>
        <v/>
      </c>
      <c r="H15" s="4" t="n"/>
      <c r="I15" s="4">
        <f>IF($E15="","",13.19)</f>
        <v/>
      </c>
      <c r="J15" s="4">
        <f>IF($E15="","",ROUND(E15/1.2*0.01,2))</f>
        <v/>
      </c>
      <c r="K15" s="4" t="n"/>
      <c r="L15" s="3" t="n"/>
      <c r="M15" s="4">
        <f>IF($E15="","",IF($L15="Evet",-H15,E15-G15-H15-I15-J15-K15))</f>
        <v/>
      </c>
    </row>
    <row r="16">
      <c r="A16" s="2" t="n"/>
      <c r="B16" s="3" t="n"/>
      <c r="C16" s="3" t="n"/>
      <c r="D16" s="3" t="n"/>
      <c r="E16" s="4" t="n"/>
      <c r="F16" s="5" t="n"/>
      <c r="G16" s="4">
        <f>IF($E16="","",ROUND(E16*F16/100,2))</f>
        <v/>
      </c>
      <c r="H16" s="4" t="n"/>
      <c r="I16" s="4">
        <f>IF($E16="","",13.19)</f>
        <v/>
      </c>
      <c r="J16" s="4">
        <f>IF($E16="","",ROUND(E16/1.2*0.01,2))</f>
        <v/>
      </c>
      <c r="K16" s="4" t="n"/>
      <c r="L16" s="3" t="n"/>
      <c r="M16" s="4">
        <f>IF($E16="","",IF($L16="Evet",-H16,E16-G16-H16-I16-J16-K16))</f>
        <v/>
      </c>
    </row>
    <row r="17">
      <c r="A17" s="2" t="n"/>
      <c r="B17" s="3" t="n"/>
      <c r="C17" s="3" t="n"/>
      <c r="D17" s="3" t="n"/>
      <c r="E17" s="4" t="n"/>
      <c r="F17" s="5" t="n"/>
      <c r="G17" s="4">
        <f>IF($E17="","",ROUND(E17*F17/100,2))</f>
        <v/>
      </c>
      <c r="H17" s="4" t="n"/>
      <c r="I17" s="4">
        <f>IF($E17="","",13.19)</f>
        <v/>
      </c>
      <c r="J17" s="4">
        <f>IF($E17="","",ROUND(E17/1.2*0.01,2))</f>
        <v/>
      </c>
      <c r="K17" s="4" t="n"/>
      <c r="L17" s="3" t="n"/>
      <c r="M17" s="4">
        <f>IF($E17="","",IF($L17="Evet",-H17,E17-G17-H17-I17-J17-K17))</f>
        <v/>
      </c>
    </row>
    <row r="18">
      <c r="A18" s="2" t="n"/>
      <c r="B18" s="3" t="n"/>
      <c r="C18" s="3" t="n"/>
      <c r="D18" s="3" t="n"/>
      <c r="E18" s="4" t="n"/>
      <c r="F18" s="5" t="n"/>
      <c r="G18" s="4">
        <f>IF($E18="","",ROUND(E18*F18/100,2))</f>
        <v/>
      </c>
      <c r="H18" s="4" t="n"/>
      <c r="I18" s="4">
        <f>IF($E18="","",13.19)</f>
        <v/>
      </c>
      <c r="J18" s="4">
        <f>IF($E18="","",ROUND(E18/1.2*0.01,2))</f>
        <v/>
      </c>
      <c r="K18" s="4" t="n"/>
      <c r="L18" s="3" t="n"/>
      <c r="M18" s="4">
        <f>IF($E18="","",IF($L18="Evet",-H18,E18-G18-H18-I18-J18-K18))</f>
        <v/>
      </c>
    </row>
    <row r="19">
      <c r="A19" s="2" t="n"/>
      <c r="B19" s="3" t="n"/>
      <c r="C19" s="3" t="n"/>
      <c r="D19" s="3" t="n"/>
      <c r="E19" s="4" t="n"/>
      <c r="F19" s="5" t="n"/>
      <c r="G19" s="4">
        <f>IF($E19="","",ROUND(E19*F19/100,2))</f>
        <v/>
      </c>
      <c r="H19" s="4" t="n"/>
      <c r="I19" s="4">
        <f>IF($E19="","",13.19)</f>
        <v/>
      </c>
      <c r="J19" s="4">
        <f>IF($E19="","",ROUND(E19/1.2*0.01,2))</f>
        <v/>
      </c>
      <c r="K19" s="4" t="n"/>
      <c r="L19" s="3" t="n"/>
      <c r="M19" s="4">
        <f>IF($E19="","",IF($L19="Evet",-H19,E19-G19-H19-I19-J19-K19))</f>
        <v/>
      </c>
    </row>
    <row r="20">
      <c r="A20" s="2" t="n"/>
      <c r="B20" s="3" t="n"/>
      <c r="C20" s="3" t="n"/>
      <c r="D20" s="3" t="n"/>
      <c r="E20" s="4" t="n"/>
      <c r="F20" s="5" t="n"/>
      <c r="G20" s="4">
        <f>IF($E20="","",ROUND(E20*F20/100,2))</f>
        <v/>
      </c>
      <c r="H20" s="4" t="n"/>
      <c r="I20" s="4">
        <f>IF($E20="","",13.19)</f>
        <v/>
      </c>
      <c r="J20" s="4">
        <f>IF($E20="","",ROUND(E20/1.2*0.01,2))</f>
        <v/>
      </c>
      <c r="K20" s="4" t="n"/>
      <c r="L20" s="3" t="n"/>
      <c r="M20" s="4">
        <f>IF($E20="","",IF($L20="Evet",-H20,E20-G20-H20-I20-J20-K20))</f>
        <v/>
      </c>
    </row>
    <row r="21">
      <c r="A21" s="2" t="n"/>
      <c r="B21" s="3" t="n"/>
      <c r="C21" s="3" t="n"/>
      <c r="D21" s="3" t="n"/>
      <c r="E21" s="4" t="n"/>
      <c r="F21" s="5" t="n"/>
      <c r="G21" s="4">
        <f>IF($E21="","",ROUND(E21*F21/100,2))</f>
        <v/>
      </c>
      <c r="H21" s="4" t="n"/>
      <c r="I21" s="4">
        <f>IF($E21="","",13.19)</f>
        <v/>
      </c>
      <c r="J21" s="4">
        <f>IF($E21="","",ROUND(E21/1.2*0.01,2))</f>
        <v/>
      </c>
      <c r="K21" s="4" t="n"/>
      <c r="L21" s="3" t="n"/>
      <c r="M21" s="4">
        <f>IF($E21="","",IF($L21="Evet",-H21,E21-G21-H21-I21-J21-K21))</f>
        <v/>
      </c>
    </row>
    <row r="22">
      <c r="A22" s="2" t="n"/>
      <c r="B22" s="3" t="n"/>
      <c r="C22" s="3" t="n"/>
      <c r="D22" s="3" t="n"/>
      <c r="E22" s="4" t="n"/>
      <c r="F22" s="5" t="n"/>
      <c r="G22" s="4">
        <f>IF($E22="","",ROUND(E22*F22/100,2))</f>
        <v/>
      </c>
      <c r="H22" s="4" t="n"/>
      <c r="I22" s="4">
        <f>IF($E22="","",13.19)</f>
        <v/>
      </c>
      <c r="J22" s="4">
        <f>IF($E22="","",ROUND(E22/1.2*0.01,2))</f>
        <v/>
      </c>
      <c r="K22" s="4" t="n"/>
      <c r="L22" s="3" t="n"/>
      <c r="M22" s="4">
        <f>IF($E22="","",IF($L22="Evet",-H22,E22-G22-H22-I22-J22-K22))</f>
        <v/>
      </c>
    </row>
    <row r="23">
      <c r="A23" s="2" t="n"/>
      <c r="B23" s="3" t="n"/>
      <c r="C23" s="3" t="n"/>
      <c r="D23" s="3" t="n"/>
      <c r="E23" s="4" t="n"/>
      <c r="F23" s="5" t="n"/>
      <c r="G23" s="4">
        <f>IF($E23="","",ROUND(E23*F23/100,2))</f>
        <v/>
      </c>
      <c r="H23" s="4" t="n"/>
      <c r="I23" s="4">
        <f>IF($E23="","",13.19)</f>
        <v/>
      </c>
      <c r="J23" s="4">
        <f>IF($E23="","",ROUND(E23/1.2*0.01,2))</f>
        <v/>
      </c>
      <c r="K23" s="4" t="n"/>
      <c r="L23" s="3" t="n"/>
      <c r="M23" s="4">
        <f>IF($E23="","",IF($L23="Evet",-H23,E23-G23-H23-I23-J23-K23))</f>
        <v/>
      </c>
    </row>
    <row r="24">
      <c r="A24" s="2" t="n"/>
      <c r="B24" s="3" t="n"/>
      <c r="C24" s="3" t="n"/>
      <c r="D24" s="3" t="n"/>
      <c r="E24" s="4" t="n"/>
      <c r="F24" s="5" t="n"/>
      <c r="G24" s="4">
        <f>IF($E24="","",ROUND(E24*F24/100,2))</f>
        <v/>
      </c>
      <c r="H24" s="4" t="n"/>
      <c r="I24" s="4">
        <f>IF($E24="","",13.19)</f>
        <v/>
      </c>
      <c r="J24" s="4">
        <f>IF($E24="","",ROUND(E24/1.2*0.01,2))</f>
        <v/>
      </c>
      <c r="K24" s="4" t="n"/>
      <c r="L24" s="3" t="n"/>
      <c r="M24" s="4">
        <f>IF($E24="","",IF($L24="Evet",-H24,E24-G24-H24-I24-J24-K24))</f>
        <v/>
      </c>
    </row>
    <row r="25">
      <c r="A25" s="2" t="n"/>
      <c r="B25" s="3" t="n"/>
      <c r="C25" s="3" t="n"/>
      <c r="D25" s="3" t="n"/>
      <c r="E25" s="4" t="n"/>
      <c r="F25" s="5" t="n"/>
      <c r="G25" s="4">
        <f>IF($E25="","",ROUND(E25*F25/100,2))</f>
        <v/>
      </c>
      <c r="H25" s="4" t="n"/>
      <c r="I25" s="4">
        <f>IF($E25="","",13.19)</f>
        <v/>
      </c>
      <c r="J25" s="4">
        <f>IF($E25="","",ROUND(E25/1.2*0.01,2))</f>
        <v/>
      </c>
      <c r="K25" s="4" t="n"/>
      <c r="L25" s="3" t="n"/>
      <c r="M25" s="4">
        <f>IF($E25="","",IF($L25="Evet",-H25,E25-G25-H25-I25-J25-K25))</f>
        <v/>
      </c>
    </row>
    <row r="26">
      <c r="A26" s="2" t="n"/>
      <c r="B26" s="3" t="n"/>
      <c r="C26" s="3" t="n"/>
      <c r="D26" s="3" t="n"/>
      <c r="E26" s="4" t="n"/>
      <c r="F26" s="5" t="n"/>
      <c r="G26" s="4">
        <f>IF($E26="","",ROUND(E26*F26/100,2))</f>
        <v/>
      </c>
      <c r="H26" s="4" t="n"/>
      <c r="I26" s="4">
        <f>IF($E26="","",13.19)</f>
        <v/>
      </c>
      <c r="J26" s="4">
        <f>IF($E26="","",ROUND(E26/1.2*0.01,2))</f>
        <v/>
      </c>
      <c r="K26" s="4" t="n"/>
      <c r="L26" s="3" t="n"/>
      <c r="M26" s="4">
        <f>IF($E26="","",IF($L26="Evet",-H26,E26-G26-H26-I26-J26-K26))</f>
        <v/>
      </c>
    </row>
    <row r="27">
      <c r="A27" s="2" t="n"/>
      <c r="B27" s="3" t="n"/>
      <c r="C27" s="3" t="n"/>
      <c r="D27" s="3" t="n"/>
      <c r="E27" s="4" t="n"/>
      <c r="F27" s="5" t="n"/>
      <c r="G27" s="4">
        <f>IF($E27="","",ROUND(E27*F27/100,2))</f>
        <v/>
      </c>
      <c r="H27" s="4" t="n"/>
      <c r="I27" s="4">
        <f>IF($E27="","",13.19)</f>
        <v/>
      </c>
      <c r="J27" s="4">
        <f>IF($E27="","",ROUND(E27/1.2*0.01,2))</f>
        <v/>
      </c>
      <c r="K27" s="4" t="n"/>
      <c r="L27" s="3" t="n"/>
      <c r="M27" s="4">
        <f>IF($E27="","",IF($L27="Evet",-H27,E27-G27-H27-I27-J27-K27))</f>
        <v/>
      </c>
    </row>
    <row r="28">
      <c r="A28" s="2" t="n"/>
      <c r="B28" s="3" t="n"/>
      <c r="C28" s="3" t="n"/>
      <c r="D28" s="3" t="n"/>
      <c r="E28" s="4" t="n"/>
      <c r="F28" s="5" t="n"/>
      <c r="G28" s="4">
        <f>IF($E28="","",ROUND(E28*F28/100,2))</f>
        <v/>
      </c>
      <c r="H28" s="4" t="n"/>
      <c r="I28" s="4">
        <f>IF($E28="","",13.19)</f>
        <v/>
      </c>
      <c r="J28" s="4">
        <f>IF($E28="","",ROUND(E28/1.2*0.01,2))</f>
        <v/>
      </c>
      <c r="K28" s="4" t="n"/>
      <c r="L28" s="3" t="n"/>
      <c r="M28" s="4">
        <f>IF($E28="","",IF($L28="Evet",-H28,E28-G28-H28-I28-J28-K28))</f>
        <v/>
      </c>
    </row>
    <row r="29">
      <c r="A29" s="2" t="n"/>
      <c r="B29" s="3" t="n"/>
      <c r="C29" s="3" t="n"/>
      <c r="D29" s="3" t="n"/>
      <c r="E29" s="4" t="n"/>
      <c r="F29" s="5" t="n"/>
      <c r="G29" s="4">
        <f>IF($E29="","",ROUND(E29*F29/100,2))</f>
        <v/>
      </c>
      <c r="H29" s="4" t="n"/>
      <c r="I29" s="4">
        <f>IF($E29="","",13.19)</f>
        <v/>
      </c>
      <c r="J29" s="4">
        <f>IF($E29="","",ROUND(E29/1.2*0.01,2))</f>
        <v/>
      </c>
      <c r="K29" s="4" t="n"/>
      <c r="L29" s="3" t="n"/>
      <c r="M29" s="4">
        <f>IF($E29="","",IF($L29="Evet",-H29,E29-G29-H29-I29-J29-K29))</f>
        <v/>
      </c>
    </row>
    <row r="30">
      <c r="A30" s="2" t="n"/>
      <c r="B30" s="3" t="n"/>
      <c r="C30" s="3" t="n"/>
      <c r="D30" s="3" t="n"/>
      <c r="E30" s="4" t="n"/>
      <c r="F30" s="5" t="n"/>
      <c r="G30" s="4">
        <f>IF($E30="","",ROUND(E30*F30/100,2))</f>
        <v/>
      </c>
      <c r="H30" s="4" t="n"/>
      <c r="I30" s="4">
        <f>IF($E30="","",13.19)</f>
        <v/>
      </c>
      <c r="J30" s="4">
        <f>IF($E30="","",ROUND(E30/1.2*0.01,2))</f>
        <v/>
      </c>
      <c r="K30" s="4" t="n"/>
      <c r="L30" s="3" t="n"/>
      <c r="M30" s="4">
        <f>IF($E30="","",IF($L30="Evet",-H30,E30-G30-H30-I30-J30-K30))</f>
        <v/>
      </c>
    </row>
    <row r="31">
      <c r="A31" s="2" t="n"/>
      <c r="B31" s="3" t="n"/>
      <c r="C31" s="3" t="n"/>
      <c r="D31" s="3" t="n"/>
      <c r="E31" s="4" t="n"/>
      <c r="F31" s="5" t="n"/>
      <c r="G31" s="4">
        <f>IF($E31="","",ROUND(E31*F31/100,2))</f>
        <v/>
      </c>
      <c r="H31" s="4" t="n"/>
      <c r="I31" s="4">
        <f>IF($E31="","",13.19)</f>
        <v/>
      </c>
      <c r="J31" s="4">
        <f>IF($E31="","",ROUND(E31/1.2*0.01,2))</f>
        <v/>
      </c>
      <c r="K31" s="4" t="n"/>
      <c r="L31" s="3" t="n"/>
      <c r="M31" s="4">
        <f>IF($E31="","",IF($L31="Evet",-H31,E31-G31-H31-I31-J31-K31))</f>
        <v/>
      </c>
    </row>
    <row r="32">
      <c r="A32" s="2" t="n"/>
      <c r="B32" s="3" t="n"/>
      <c r="C32" s="3" t="n"/>
      <c r="D32" s="3" t="n"/>
      <c r="E32" s="4" t="n"/>
      <c r="F32" s="5" t="n"/>
      <c r="G32" s="4">
        <f>IF($E32="","",ROUND(E32*F32/100,2))</f>
        <v/>
      </c>
      <c r="H32" s="4" t="n"/>
      <c r="I32" s="4">
        <f>IF($E32="","",13.19)</f>
        <v/>
      </c>
      <c r="J32" s="4">
        <f>IF($E32="","",ROUND(E32/1.2*0.01,2))</f>
        <v/>
      </c>
      <c r="K32" s="4" t="n"/>
      <c r="L32" s="3" t="n"/>
      <c r="M32" s="4">
        <f>IF($E32="","",IF($L32="Evet",-H32,E32-G32-H32-I32-J32-K32))</f>
        <v/>
      </c>
    </row>
    <row r="33">
      <c r="A33" s="2" t="n"/>
      <c r="B33" s="3" t="n"/>
      <c r="C33" s="3" t="n"/>
      <c r="D33" s="3" t="n"/>
      <c r="E33" s="4" t="n"/>
      <c r="F33" s="5" t="n"/>
      <c r="G33" s="4">
        <f>IF($E33="","",ROUND(E33*F33/100,2))</f>
        <v/>
      </c>
      <c r="H33" s="4" t="n"/>
      <c r="I33" s="4">
        <f>IF($E33="","",13.19)</f>
        <v/>
      </c>
      <c r="J33" s="4">
        <f>IF($E33="","",ROUND(E33/1.2*0.01,2))</f>
        <v/>
      </c>
      <c r="K33" s="4" t="n"/>
      <c r="L33" s="3" t="n"/>
      <c r="M33" s="4">
        <f>IF($E33="","",IF($L33="Evet",-H33,E33-G33-H33-I33-J33-K33))</f>
        <v/>
      </c>
    </row>
    <row r="34">
      <c r="A34" s="2" t="n"/>
      <c r="B34" s="3" t="n"/>
      <c r="C34" s="3" t="n"/>
      <c r="D34" s="3" t="n"/>
      <c r="E34" s="4" t="n"/>
      <c r="F34" s="5" t="n"/>
      <c r="G34" s="4">
        <f>IF($E34="","",ROUND(E34*F34/100,2))</f>
        <v/>
      </c>
      <c r="H34" s="4" t="n"/>
      <c r="I34" s="4">
        <f>IF($E34="","",13.19)</f>
        <v/>
      </c>
      <c r="J34" s="4">
        <f>IF($E34="","",ROUND(E34/1.2*0.01,2))</f>
        <v/>
      </c>
      <c r="K34" s="4" t="n"/>
      <c r="L34" s="3" t="n"/>
      <c r="M34" s="4">
        <f>IF($E34="","",IF($L34="Evet",-H34,E34-G34-H34-I34-J34-K34))</f>
        <v/>
      </c>
    </row>
    <row r="35">
      <c r="A35" s="2" t="n"/>
      <c r="B35" s="3" t="n"/>
      <c r="C35" s="3" t="n"/>
      <c r="D35" s="3" t="n"/>
      <c r="E35" s="4" t="n"/>
      <c r="F35" s="5" t="n"/>
      <c r="G35" s="4">
        <f>IF($E35="","",ROUND(E35*F35/100,2))</f>
        <v/>
      </c>
      <c r="H35" s="4" t="n"/>
      <c r="I35" s="4">
        <f>IF($E35="","",13.19)</f>
        <v/>
      </c>
      <c r="J35" s="4">
        <f>IF($E35="","",ROUND(E35/1.2*0.01,2))</f>
        <v/>
      </c>
      <c r="K35" s="4" t="n"/>
      <c r="L35" s="3" t="n"/>
      <c r="M35" s="4">
        <f>IF($E35="","",IF($L35="Evet",-H35,E35-G35-H35-I35-J35-K35))</f>
        <v/>
      </c>
    </row>
    <row r="36">
      <c r="A36" s="2" t="n"/>
      <c r="B36" s="3" t="n"/>
      <c r="C36" s="3" t="n"/>
      <c r="D36" s="3" t="n"/>
      <c r="E36" s="4" t="n"/>
      <c r="F36" s="5" t="n"/>
      <c r="G36" s="4">
        <f>IF($E36="","",ROUND(E36*F36/100,2))</f>
        <v/>
      </c>
      <c r="H36" s="4" t="n"/>
      <c r="I36" s="4">
        <f>IF($E36="","",13.19)</f>
        <v/>
      </c>
      <c r="J36" s="4">
        <f>IF($E36="","",ROUND(E36/1.2*0.01,2))</f>
        <v/>
      </c>
      <c r="K36" s="4" t="n"/>
      <c r="L36" s="3" t="n"/>
      <c r="M36" s="4">
        <f>IF($E36="","",IF($L36="Evet",-H36,E36-G36-H36-I36-J36-K36))</f>
        <v/>
      </c>
    </row>
    <row r="37">
      <c r="A37" s="2" t="n"/>
      <c r="B37" s="3" t="n"/>
      <c r="C37" s="3" t="n"/>
      <c r="D37" s="3" t="n"/>
      <c r="E37" s="4" t="n"/>
      <c r="F37" s="5" t="n"/>
      <c r="G37" s="4">
        <f>IF($E37="","",ROUND(E37*F37/100,2))</f>
        <v/>
      </c>
      <c r="H37" s="4" t="n"/>
      <c r="I37" s="4">
        <f>IF($E37="","",13.19)</f>
        <v/>
      </c>
      <c r="J37" s="4">
        <f>IF($E37="","",ROUND(E37/1.2*0.01,2))</f>
        <v/>
      </c>
      <c r="K37" s="4" t="n"/>
      <c r="L37" s="3" t="n"/>
      <c r="M37" s="4">
        <f>IF($E37="","",IF($L37="Evet",-H37,E37-G37-H37-I37-J37-K37))</f>
        <v/>
      </c>
    </row>
    <row r="38">
      <c r="A38" s="2" t="n"/>
      <c r="B38" s="3" t="n"/>
      <c r="C38" s="3" t="n"/>
      <c r="D38" s="3" t="n"/>
      <c r="E38" s="4" t="n"/>
      <c r="F38" s="5" t="n"/>
      <c r="G38" s="4">
        <f>IF($E38="","",ROUND(E38*F38/100,2))</f>
        <v/>
      </c>
      <c r="H38" s="4" t="n"/>
      <c r="I38" s="4">
        <f>IF($E38="","",13.19)</f>
        <v/>
      </c>
      <c r="J38" s="4">
        <f>IF($E38="","",ROUND(E38/1.2*0.01,2))</f>
        <v/>
      </c>
      <c r="K38" s="4" t="n"/>
      <c r="L38" s="3" t="n"/>
      <c r="M38" s="4">
        <f>IF($E38="","",IF($L38="Evet",-H38,E38-G38-H38-I38-J38-K38))</f>
        <v/>
      </c>
    </row>
    <row r="39">
      <c r="A39" s="2" t="n"/>
      <c r="B39" s="3" t="n"/>
      <c r="C39" s="3" t="n"/>
      <c r="D39" s="3" t="n"/>
      <c r="E39" s="4" t="n"/>
      <c r="F39" s="5" t="n"/>
      <c r="G39" s="4">
        <f>IF($E39="","",ROUND(E39*F39/100,2))</f>
        <v/>
      </c>
      <c r="H39" s="4" t="n"/>
      <c r="I39" s="4">
        <f>IF($E39="","",13.19)</f>
        <v/>
      </c>
      <c r="J39" s="4">
        <f>IF($E39="","",ROUND(E39/1.2*0.01,2))</f>
        <v/>
      </c>
      <c r="K39" s="4" t="n"/>
      <c r="L39" s="3" t="n"/>
      <c r="M39" s="4">
        <f>IF($E39="","",IF($L39="Evet",-H39,E39-G39-H39-I39-J39-K39))</f>
        <v/>
      </c>
    </row>
    <row r="40">
      <c r="A40" s="2" t="n"/>
      <c r="B40" s="3" t="n"/>
      <c r="C40" s="3" t="n"/>
      <c r="D40" s="3" t="n"/>
      <c r="E40" s="4" t="n"/>
      <c r="F40" s="5" t="n"/>
      <c r="G40" s="4">
        <f>IF($E40="","",ROUND(E40*F40/100,2))</f>
        <v/>
      </c>
      <c r="H40" s="4" t="n"/>
      <c r="I40" s="4">
        <f>IF($E40="","",13.19)</f>
        <v/>
      </c>
      <c r="J40" s="4">
        <f>IF($E40="","",ROUND(E40/1.2*0.01,2))</f>
        <v/>
      </c>
      <c r="K40" s="4" t="n"/>
      <c r="L40" s="3" t="n"/>
      <c r="M40" s="4">
        <f>IF($E40="","",IF($L40="Evet",-H40,E40-G40-H40-I40-J40-K40))</f>
        <v/>
      </c>
    </row>
    <row r="41">
      <c r="A41" s="2" t="n"/>
      <c r="B41" s="3" t="n"/>
      <c r="C41" s="3" t="n"/>
      <c r="D41" s="3" t="n"/>
      <c r="E41" s="4" t="n"/>
      <c r="F41" s="5" t="n"/>
      <c r="G41" s="4">
        <f>IF($E41="","",ROUND(E41*F41/100,2))</f>
        <v/>
      </c>
      <c r="H41" s="4" t="n"/>
      <c r="I41" s="4">
        <f>IF($E41="","",13.19)</f>
        <v/>
      </c>
      <c r="J41" s="4">
        <f>IF($E41="","",ROUND(E41/1.2*0.01,2))</f>
        <v/>
      </c>
      <c r="K41" s="4" t="n"/>
      <c r="L41" s="3" t="n"/>
      <c r="M41" s="4">
        <f>IF($E41="","",IF($L41="Evet",-H41,E41-G41-H41-I41-J41-K41))</f>
        <v/>
      </c>
    </row>
    <row r="42">
      <c r="A42" s="2" t="n"/>
      <c r="B42" s="3" t="n"/>
      <c r="C42" s="3" t="n"/>
      <c r="D42" s="3" t="n"/>
      <c r="E42" s="4" t="n"/>
      <c r="F42" s="5" t="n"/>
      <c r="G42" s="4">
        <f>IF($E42="","",ROUND(E42*F42/100,2))</f>
        <v/>
      </c>
      <c r="H42" s="4" t="n"/>
      <c r="I42" s="4">
        <f>IF($E42="","",13.19)</f>
        <v/>
      </c>
      <c r="J42" s="4">
        <f>IF($E42="","",ROUND(E42/1.2*0.01,2))</f>
        <v/>
      </c>
      <c r="K42" s="4" t="n"/>
      <c r="L42" s="3" t="n"/>
      <c r="M42" s="4">
        <f>IF($E42="","",IF($L42="Evet",-H42,E42-G42-H42-I42-J42-K42))</f>
        <v/>
      </c>
    </row>
    <row r="43">
      <c r="A43" s="2" t="n"/>
      <c r="B43" s="3" t="n"/>
      <c r="C43" s="3" t="n"/>
      <c r="D43" s="3" t="n"/>
      <c r="E43" s="4" t="n"/>
      <c r="F43" s="5" t="n"/>
      <c r="G43" s="4">
        <f>IF($E43="","",ROUND(E43*F43/100,2))</f>
        <v/>
      </c>
      <c r="H43" s="4" t="n"/>
      <c r="I43" s="4">
        <f>IF($E43="","",13.19)</f>
        <v/>
      </c>
      <c r="J43" s="4">
        <f>IF($E43="","",ROUND(E43/1.2*0.01,2))</f>
        <v/>
      </c>
      <c r="K43" s="4" t="n"/>
      <c r="L43" s="3" t="n"/>
      <c r="M43" s="4">
        <f>IF($E43="","",IF($L43="Evet",-H43,E43-G43-H43-I43-J43-K43))</f>
        <v/>
      </c>
    </row>
    <row r="44">
      <c r="A44" s="2" t="n"/>
      <c r="B44" s="3" t="n"/>
      <c r="C44" s="3" t="n"/>
      <c r="D44" s="3" t="n"/>
      <c r="E44" s="4" t="n"/>
      <c r="F44" s="5" t="n"/>
      <c r="G44" s="4">
        <f>IF($E44="","",ROUND(E44*F44/100,2))</f>
        <v/>
      </c>
      <c r="H44" s="4" t="n"/>
      <c r="I44" s="4">
        <f>IF($E44="","",13.19)</f>
        <v/>
      </c>
      <c r="J44" s="4">
        <f>IF($E44="","",ROUND(E44/1.2*0.01,2))</f>
        <v/>
      </c>
      <c r="K44" s="4" t="n"/>
      <c r="L44" s="3" t="n"/>
      <c r="M44" s="4">
        <f>IF($E44="","",IF($L44="Evet",-H44,E44-G44-H44-I44-J44-K44))</f>
        <v/>
      </c>
    </row>
    <row r="45">
      <c r="A45" s="2" t="n"/>
      <c r="B45" s="3" t="n"/>
      <c r="C45" s="3" t="n"/>
      <c r="D45" s="3" t="n"/>
      <c r="E45" s="4" t="n"/>
      <c r="F45" s="5" t="n"/>
      <c r="G45" s="4">
        <f>IF($E45="","",ROUND(E45*F45/100,2))</f>
        <v/>
      </c>
      <c r="H45" s="4" t="n"/>
      <c r="I45" s="4">
        <f>IF($E45="","",13.19)</f>
        <v/>
      </c>
      <c r="J45" s="4">
        <f>IF($E45="","",ROUND(E45/1.2*0.01,2))</f>
        <v/>
      </c>
      <c r="K45" s="4" t="n"/>
      <c r="L45" s="3" t="n"/>
      <c r="M45" s="4">
        <f>IF($E45="","",IF($L45="Evet",-H45,E45-G45-H45-I45-J45-K45))</f>
        <v/>
      </c>
    </row>
    <row r="46">
      <c r="A46" s="2" t="n"/>
      <c r="B46" s="3" t="n"/>
      <c r="C46" s="3" t="n"/>
      <c r="D46" s="3" t="n"/>
      <c r="E46" s="4" t="n"/>
      <c r="F46" s="5" t="n"/>
      <c r="G46" s="4">
        <f>IF($E46="","",ROUND(E46*F46/100,2))</f>
        <v/>
      </c>
      <c r="H46" s="4" t="n"/>
      <c r="I46" s="4">
        <f>IF($E46="","",13.19)</f>
        <v/>
      </c>
      <c r="J46" s="4">
        <f>IF($E46="","",ROUND(E46/1.2*0.01,2))</f>
        <v/>
      </c>
      <c r="K46" s="4" t="n"/>
      <c r="L46" s="3" t="n"/>
      <c r="M46" s="4">
        <f>IF($E46="","",IF($L46="Evet",-H46,E46-G46-H46-I46-J46-K46))</f>
        <v/>
      </c>
    </row>
    <row r="47">
      <c r="A47" s="2" t="n"/>
      <c r="B47" s="3" t="n"/>
      <c r="C47" s="3" t="n"/>
      <c r="D47" s="3" t="n"/>
      <c r="E47" s="4" t="n"/>
      <c r="F47" s="5" t="n"/>
      <c r="G47" s="4">
        <f>IF($E47="","",ROUND(E47*F47/100,2))</f>
        <v/>
      </c>
      <c r="H47" s="4" t="n"/>
      <c r="I47" s="4">
        <f>IF($E47="","",13.19)</f>
        <v/>
      </c>
      <c r="J47" s="4">
        <f>IF($E47="","",ROUND(E47/1.2*0.01,2))</f>
        <v/>
      </c>
      <c r="K47" s="4" t="n"/>
      <c r="L47" s="3" t="n"/>
      <c r="M47" s="4">
        <f>IF($E47="","",IF($L47="Evet",-H47,E47-G47-H47-I47-J47-K47))</f>
        <v/>
      </c>
    </row>
    <row r="48">
      <c r="A48" s="2" t="n"/>
      <c r="B48" s="3" t="n"/>
      <c r="C48" s="3" t="n"/>
      <c r="D48" s="3" t="n"/>
      <c r="E48" s="4" t="n"/>
      <c r="F48" s="5" t="n"/>
      <c r="G48" s="4">
        <f>IF($E48="","",ROUND(E48*F48/100,2))</f>
        <v/>
      </c>
      <c r="H48" s="4" t="n"/>
      <c r="I48" s="4">
        <f>IF($E48="","",13.19)</f>
        <v/>
      </c>
      <c r="J48" s="4">
        <f>IF($E48="","",ROUND(E48/1.2*0.01,2))</f>
        <v/>
      </c>
      <c r="K48" s="4" t="n"/>
      <c r="L48" s="3" t="n"/>
      <c r="M48" s="4">
        <f>IF($E48="","",IF($L48="Evet",-H48,E48-G48-H48-I48-J48-K48))</f>
        <v/>
      </c>
    </row>
    <row r="49">
      <c r="A49" s="2" t="n"/>
      <c r="B49" s="3" t="n"/>
      <c r="C49" s="3" t="n"/>
      <c r="D49" s="3" t="n"/>
      <c r="E49" s="4" t="n"/>
      <c r="F49" s="5" t="n"/>
      <c r="G49" s="4">
        <f>IF($E49="","",ROUND(E49*F49/100,2))</f>
        <v/>
      </c>
      <c r="H49" s="4" t="n"/>
      <c r="I49" s="4">
        <f>IF($E49="","",13.19)</f>
        <v/>
      </c>
      <c r="J49" s="4">
        <f>IF($E49="","",ROUND(E49/1.2*0.01,2))</f>
        <v/>
      </c>
      <c r="K49" s="4" t="n"/>
      <c r="L49" s="3" t="n"/>
      <c r="M49" s="4">
        <f>IF($E49="","",IF($L49="Evet",-H49,E49-G49-H49-I49-J49-K49))</f>
        <v/>
      </c>
    </row>
    <row r="50">
      <c r="A50" s="2" t="n"/>
      <c r="B50" s="3" t="n"/>
      <c r="C50" s="3" t="n"/>
      <c r="D50" s="3" t="n"/>
      <c r="E50" s="4" t="n"/>
      <c r="F50" s="5" t="n"/>
      <c r="G50" s="4">
        <f>IF($E50="","",ROUND(E50*F50/100,2))</f>
        <v/>
      </c>
      <c r="H50" s="4" t="n"/>
      <c r="I50" s="4">
        <f>IF($E50="","",13.19)</f>
        <v/>
      </c>
      <c r="J50" s="4">
        <f>IF($E50="","",ROUND(E50/1.2*0.01,2))</f>
        <v/>
      </c>
      <c r="K50" s="4" t="n"/>
      <c r="L50" s="3" t="n"/>
      <c r="M50" s="4">
        <f>IF($E50="","",IF($L50="Evet",-H50,E50-G50-H50-I50-J50-K50))</f>
        <v/>
      </c>
    </row>
    <row r="51">
      <c r="A51" s="2" t="n"/>
      <c r="B51" s="3" t="n"/>
      <c r="C51" s="3" t="n"/>
      <c r="D51" s="3" t="n"/>
      <c r="E51" s="4" t="n"/>
      <c r="F51" s="5" t="n"/>
      <c r="G51" s="4">
        <f>IF($E51="","",ROUND(E51*F51/100,2))</f>
        <v/>
      </c>
      <c r="H51" s="4" t="n"/>
      <c r="I51" s="4">
        <f>IF($E51="","",13.19)</f>
        <v/>
      </c>
      <c r="J51" s="4">
        <f>IF($E51="","",ROUND(E51/1.2*0.01,2))</f>
        <v/>
      </c>
      <c r="K51" s="4" t="n"/>
      <c r="L51" s="3" t="n"/>
      <c r="M51" s="4">
        <f>IF($E51="","",IF($L51="Evet",-H51,E51-G51-H51-I51-J51-K51))</f>
        <v/>
      </c>
    </row>
    <row r="52">
      <c r="A52" s="2" t="n"/>
      <c r="B52" s="3" t="n"/>
      <c r="C52" s="3" t="n"/>
      <c r="D52" s="3" t="n"/>
      <c r="E52" s="4" t="n"/>
      <c r="F52" s="5" t="n"/>
      <c r="G52" s="4">
        <f>IF($E52="","",ROUND(E52*F52/100,2))</f>
        <v/>
      </c>
      <c r="H52" s="4" t="n"/>
      <c r="I52" s="4">
        <f>IF($E52="","",13.19)</f>
        <v/>
      </c>
      <c r="J52" s="4">
        <f>IF($E52="","",ROUND(E52/1.2*0.01,2))</f>
        <v/>
      </c>
      <c r="K52" s="4" t="n"/>
      <c r="L52" s="3" t="n"/>
      <c r="M52" s="4">
        <f>IF($E52="","",IF($L52="Evet",-H52,E52-G52-H52-I52-J52-K52))</f>
        <v/>
      </c>
    </row>
    <row r="53">
      <c r="A53" s="2" t="n"/>
      <c r="B53" s="3" t="n"/>
      <c r="C53" s="3" t="n"/>
      <c r="D53" s="3" t="n"/>
      <c r="E53" s="4" t="n"/>
      <c r="F53" s="5" t="n"/>
      <c r="G53" s="4">
        <f>IF($E53="","",ROUND(E53*F53/100,2))</f>
        <v/>
      </c>
      <c r="H53" s="4" t="n"/>
      <c r="I53" s="4">
        <f>IF($E53="","",13.19)</f>
        <v/>
      </c>
      <c r="J53" s="4">
        <f>IF($E53="","",ROUND(E53/1.2*0.01,2))</f>
        <v/>
      </c>
      <c r="K53" s="4" t="n"/>
      <c r="L53" s="3" t="n"/>
      <c r="M53" s="4">
        <f>IF($E53="","",IF($L53="Evet",-H53,E53-G53-H53-I53-J53-K53))</f>
        <v/>
      </c>
    </row>
    <row r="54">
      <c r="A54" s="2" t="n"/>
      <c r="B54" s="3" t="n"/>
      <c r="C54" s="3" t="n"/>
      <c r="D54" s="3" t="n"/>
      <c r="E54" s="4" t="n"/>
      <c r="F54" s="5" t="n"/>
      <c r="G54" s="4">
        <f>IF($E54="","",ROUND(E54*F54/100,2))</f>
        <v/>
      </c>
      <c r="H54" s="4" t="n"/>
      <c r="I54" s="4">
        <f>IF($E54="","",13.19)</f>
        <v/>
      </c>
      <c r="J54" s="4">
        <f>IF($E54="","",ROUND(E54/1.2*0.01,2))</f>
        <v/>
      </c>
      <c r="K54" s="4" t="n"/>
      <c r="L54" s="3" t="n"/>
      <c r="M54" s="4">
        <f>IF($E54="","",IF($L54="Evet",-H54,E54-G54-H54-I54-J54-K54))</f>
        <v/>
      </c>
    </row>
    <row r="55">
      <c r="A55" s="2" t="n"/>
      <c r="B55" s="3" t="n"/>
      <c r="C55" s="3" t="n"/>
      <c r="D55" s="3" t="n"/>
      <c r="E55" s="4" t="n"/>
      <c r="F55" s="5" t="n"/>
      <c r="G55" s="4">
        <f>IF($E55="","",ROUND(E55*F55/100,2))</f>
        <v/>
      </c>
      <c r="H55" s="4" t="n"/>
      <c r="I55" s="4">
        <f>IF($E55="","",13.19)</f>
        <v/>
      </c>
      <c r="J55" s="4">
        <f>IF($E55="","",ROUND(E55/1.2*0.01,2))</f>
        <v/>
      </c>
      <c r="K55" s="4" t="n"/>
      <c r="L55" s="3" t="n"/>
      <c r="M55" s="4">
        <f>IF($E55="","",IF($L55="Evet",-H55,E55-G55-H55-I55-J55-K55))</f>
        <v/>
      </c>
    </row>
    <row r="56">
      <c r="A56" s="2" t="n"/>
      <c r="B56" s="3" t="n"/>
      <c r="C56" s="3" t="n"/>
      <c r="D56" s="3" t="n"/>
      <c r="E56" s="4" t="n"/>
      <c r="F56" s="5" t="n"/>
      <c r="G56" s="4">
        <f>IF($E56="","",ROUND(E56*F56/100,2))</f>
        <v/>
      </c>
      <c r="H56" s="4" t="n"/>
      <c r="I56" s="4">
        <f>IF($E56="","",13.19)</f>
        <v/>
      </c>
      <c r="J56" s="4">
        <f>IF($E56="","",ROUND(E56/1.2*0.01,2))</f>
        <v/>
      </c>
      <c r="K56" s="4" t="n"/>
      <c r="L56" s="3" t="n"/>
      <c r="M56" s="4">
        <f>IF($E56="","",IF($L56="Evet",-H56,E56-G56-H56-I56-J56-K56))</f>
        <v/>
      </c>
    </row>
    <row r="57">
      <c r="A57" s="2" t="n"/>
      <c r="B57" s="3" t="n"/>
      <c r="C57" s="3" t="n"/>
      <c r="D57" s="3" t="n"/>
      <c r="E57" s="4" t="n"/>
      <c r="F57" s="5" t="n"/>
      <c r="G57" s="4">
        <f>IF($E57="","",ROUND(E57*F57/100,2))</f>
        <v/>
      </c>
      <c r="H57" s="4" t="n"/>
      <c r="I57" s="4">
        <f>IF($E57="","",13.19)</f>
        <v/>
      </c>
      <c r="J57" s="4">
        <f>IF($E57="","",ROUND(E57/1.2*0.01,2))</f>
        <v/>
      </c>
      <c r="K57" s="4" t="n"/>
      <c r="L57" s="3" t="n"/>
      <c r="M57" s="4">
        <f>IF($E57="","",IF($L57="Evet",-H57,E57-G57-H57-I57-J57-K57))</f>
        <v/>
      </c>
    </row>
    <row r="58">
      <c r="A58" s="2" t="n"/>
      <c r="B58" s="3" t="n"/>
      <c r="C58" s="3" t="n"/>
      <c r="D58" s="3" t="n"/>
      <c r="E58" s="4" t="n"/>
      <c r="F58" s="5" t="n"/>
      <c r="G58" s="4">
        <f>IF($E58="","",ROUND(E58*F58/100,2))</f>
        <v/>
      </c>
      <c r="H58" s="4" t="n"/>
      <c r="I58" s="4">
        <f>IF($E58="","",13.19)</f>
        <v/>
      </c>
      <c r="J58" s="4">
        <f>IF($E58="","",ROUND(E58/1.2*0.01,2))</f>
        <v/>
      </c>
      <c r="K58" s="4" t="n"/>
      <c r="L58" s="3" t="n"/>
      <c r="M58" s="4">
        <f>IF($E58="","",IF($L58="Evet",-H58,E58-G58-H58-I58-J58-K58))</f>
        <v/>
      </c>
    </row>
    <row r="59">
      <c r="A59" s="2" t="n"/>
      <c r="B59" s="3" t="n"/>
      <c r="C59" s="3" t="n"/>
      <c r="D59" s="3" t="n"/>
      <c r="E59" s="4" t="n"/>
      <c r="F59" s="5" t="n"/>
      <c r="G59" s="4">
        <f>IF($E59="","",ROUND(E59*F59/100,2))</f>
        <v/>
      </c>
      <c r="H59" s="4" t="n"/>
      <c r="I59" s="4">
        <f>IF($E59="","",13.19)</f>
        <v/>
      </c>
      <c r="J59" s="4">
        <f>IF($E59="","",ROUND(E59/1.2*0.01,2))</f>
        <v/>
      </c>
      <c r="K59" s="4" t="n"/>
      <c r="L59" s="3" t="n"/>
      <c r="M59" s="4">
        <f>IF($E59="","",IF($L59="Evet",-H59,E59-G59-H59-I59-J59-K59))</f>
        <v/>
      </c>
    </row>
    <row r="60">
      <c r="A60" s="2" t="n"/>
      <c r="B60" s="3" t="n"/>
      <c r="C60" s="3" t="n"/>
      <c r="D60" s="3" t="n"/>
      <c r="E60" s="4" t="n"/>
      <c r="F60" s="5" t="n"/>
      <c r="G60" s="4">
        <f>IF($E60="","",ROUND(E60*F60/100,2))</f>
        <v/>
      </c>
      <c r="H60" s="4" t="n"/>
      <c r="I60" s="4">
        <f>IF($E60="","",13.19)</f>
        <v/>
      </c>
      <c r="J60" s="4">
        <f>IF($E60="","",ROUND(E60/1.2*0.01,2))</f>
        <v/>
      </c>
      <c r="K60" s="4" t="n"/>
      <c r="L60" s="3" t="n"/>
      <c r="M60" s="4">
        <f>IF($E60="","",IF($L60="Evet",-H60,E60-G60-H60-I60-J60-K60))</f>
        <v/>
      </c>
    </row>
    <row r="61">
      <c r="A61" s="2" t="n"/>
      <c r="B61" s="3" t="n"/>
      <c r="C61" s="3" t="n"/>
      <c r="D61" s="3" t="n"/>
      <c r="E61" s="4" t="n"/>
      <c r="F61" s="5" t="n"/>
      <c r="G61" s="4">
        <f>IF($E61="","",ROUND(E61*F61/100,2))</f>
        <v/>
      </c>
      <c r="H61" s="4" t="n"/>
      <c r="I61" s="4">
        <f>IF($E61="","",13.19)</f>
        <v/>
      </c>
      <c r="J61" s="4">
        <f>IF($E61="","",ROUND(E61/1.2*0.01,2))</f>
        <v/>
      </c>
      <c r="K61" s="4" t="n"/>
      <c r="L61" s="3" t="n"/>
      <c r="M61" s="4">
        <f>IF($E61="","",IF($L61="Evet",-H61,E61-G61-H61-I61-J61-K61))</f>
        <v/>
      </c>
    </row>
    <row r="62">
      <c r="A62" s="2" t="n"/>
      <c r="B62" s="3" t="n"/>
      <c r="C62" s="3" t="n"/>
      <c r="D62" s="3" t="n"/>
      <c r="E62" s="4" t="n"/>
      <c r="F62" s="5" t="n"/>
      <c r="G62" s="4">
        <f>IF($E62="","",ROUND(E62*F62/100,2))</f>
        <v/>
      </c>
      <c r="H62" s="4" t="n"/>
      <c r="I62" s="4">
        <f>IF($E62="","",13.19)</f>
        <v/>
      </c>
      <c r="J62" s="4">
        <f>IF($E62="","",ROUND(E62/1.2*0.01,2))</f>
        <v/>
      </c>
      <c r="K62" s="4" t="n"/>
      <c r="L62" s="3" t="n"/>
      <c r="M62" s="4">
        <f>IF($E62="","",IF($L62="Evet",-H62,E62-G62-H62-I62-J62-K62))</f>
        <v/>
      </c>
    </row>
    <row r="63">
      <c r="A63" s="2" t="n"/>
      <c r="B63" s="3" t="n"/>
      <c r="C63" s="3" t="n"/>
      <c r="D63" s="3" t="n"/>
      <c r="E63" s="4" t="n"/>
      <c r="F63" s="5" t="n"/>
      <c r="G63" s="4">
        <f>IF($E63="","",ROUND(E63*F63/100,2))</f>
        <v/>
      </c>
      <c r="H63" s="4" t="n"/>
      <c r="I63" s="4">
        <f>IF($E63="","",13.19)</f>
        <v/>
      </c>
      <c r="J63" s="4">
        <f>IF($E63="","",ROUND(E63/1.2*0.01,2))</f>
        <v/>
      </c>
      <c r="K63" s="4" t="n"/>
      <c r="L63" s="3" t="n"/>
      <c r="M63" s="4">
        <f>IF($E63="","",IF($L63="Evet",-H63,E63-G63-H63-I63-J63-K63))</f>
        <v/>
      </c>
    </row>
    <row r="64">
      <c r="A64" s="2" t="n"/>
      <c r="B64" s="3" t="n"/>
      <c r="C64" s="3" t="n"/>
      <c r="D64" s="3" t="n"/>
      <c r="E64" s="4" t="n"/>
      <c r="F64" s="5" t="n"/>
      <c r="G64" s="4">
        <f>IF($E64="","",ROUND(E64*F64/100,2))</f>
        <v/>
      </c>
      <c r="H64" s="4" t="n"/>
      <c r="I64" s="4">
        <f>IF($E64="","",13.19)</f>
        <v/>
      </c>
      <c r="J64" s="4">
        <f>IF($E64="","",ROUND(E64/1.2*0.01,2))</f>
        <v/>
      </c>
      <c r="K64" s="4" t="n"/>
      <c r="L64" s="3" t="n"/>
      <c r="M64" s="4">
        <f>IF($E64="","",IF($L64="Evet",-H64,E64-G64-H64-I64-J64-K64))</f>
        <v/>
      </c>
    </row>
    <row r="65">
      <c r="A65" s="2" t="n"/>
      <c r="B65" s="3" t="n"/>
      <c r="C65" s="3" t="n"/>
      <c r="D65" s="3" t="n"/>
      <c r="E65" s="4" t="n"/>
      <c r="F65" s="5" t="n"/>
      <c r="G65" s="4">
        <f>IF($E65="","",ROUND(E65*F65/100,2))</f>
        <v/>
      </c>
      <c r="H65" s="4" t="n"/>
      <c r="I65" s="4">
        <f>IF($E65="","",13.19)</f>
        <v/>
      </c>
      <c r="J65" s="4">
        <f>IF($E65="","",ROUND(E65/1.2*0.01,2))</f>
        <v/>
      </c>
      <c r="K65" s="4" t="n"/>
      <c r="L65" s="3" t="n"/>
      <c r="M65" s="4">
        <f>IF($E65="","",IF($L65="Evet",-H65,E65-G65-H65-I65-J65-K65))</f>
        <v/>
      </c>
    </row>
    <row r="66">
      <c r="A66" s="2" t="n"/>
      <c r="B66" s="3" t="n"/>
      <c r="C66" s="3" t="n"/>
      <c r="D66" s="3" t="n"/>
      <c r="E66" s="4" t="n"/>
      <c r="F66" s="5" t="n"/>
      <c r="G66" s="4">
        <f>IF($E66="","",ROUND(E66*F66/100,2))</f>
        <v/>
      </c>
      <c r="H66" s="4" t="n"/>
      <c r="I66" s="4">
        <f>IF($E66="","",13.19)</f>
        <v/>
      </c>
      <c r="J66" s="4">
        <f>IF($E66="","",ROUND(E66/1.2*0.01,2))</f>
        <v/>
      </c>
      <c r="K66" s="4" t="n"/>
      <c r="L66" s="3" t="n"/>
      <c r="M66" s="4">
        <f>IF($E66="","",IF($L66="Evet",-H66,E66-G66-H66-I66-J66-K66))</f>
        <v/>
      </c>
    </row>
    <row r="67">
      <c r="A67" s="2" t="n"/>
      <c r="B67" s="3" t="n"/>
      <c r="C67" s="3" t="n"/>
      <c r="D67" s="3" t="n"/>
      <c r="E67" s="4" t="n"/>
      <c r="F67" s="5" t="n"/>
      <c r="G67" s="4">
        <f>IF($E67="","",ROUND(E67*F67/100,2))</f>
        <v/>
      </c>
      <c r="H67" s="4" t="n"/>
      <c r="I67" s="4">
        <f>IF($E67="","",13.19)</f>
        <v/>
      </c>
      <c r="J67" s="4">
        <f>IF($E67="","",ROUND(E67/1.2*0.01,2))</f>
        <v/>
      </c>
      <c r="K67" s="4" t="n"/>
      <c r="L67" s="3" t="n"/>
      <c r="M67" s="4">
        <f>IF($E67="","",IF($L67="Evet",-H67,E67-G67-H67-I67-J67-K67))</f>
        <v/>
      </c>
    </row>
    <row r="68">
      <c r="A68" s="2" t="n"/>
      <c r="B68" s="3" t="n"/>
      <c r="C68" s="3" t="n"/>
      <c r="D68" s="3" t="n"/>
      <c r="E68" s="4" t="n"/>
      <c r="F68" s="5" t="n"/>
      <c r="G68" s="4">
        <f>IF($E68="","",ROUND(E68*F68/100,2))</f>
        <v/>
      </c>
      <c r="H68" s="4" t="n"/>
      <c r="I68" s="4">
        <f>IF($E68="","",13.19)</f>
        <v/>
      </c>
      <c r="J68" s="4">
        <f>IF($E68="","",ROUND(E68/1.2*0.01,2))</f>
        <v/>
      </c>
      <c r="K68" s="4" t="n"/>
      <c r="L68" s="3" t="n"/>
      <c r="M68" s="4">
        <f>IF($E68="","",IF($L68="Evet",-H68,E68-G68-H68-I68-J68-K68))</f>
        <v/>
      </c>
    </row>
    <row r="69">
      <c r="A69" s="2" t="n"/>
      <c r="B69" s="3" t="n"/>
      <c r="C69" s="3" t="n"/>
      <c r="D69" s="3" t="n"/>
      <c r="E69" s="4" t="n"/>
      <c r="F69" s="5" t="n"/>
      <c r="G69" s="4">
        <f>IF($E69="","",ROUND(E69*F69/100,2))</f>
        <v/>
      </c>
      <c r="H69" s="4" t="n"/>
      <c r="I69" s="4">
        <f>IF($E69="","",13.19)</f>
        <v/>
      </c>
      <c r="J69" s="4">
        <f>IF($E69="","",ROUND(E69/1.2*0.01,2))</f>
        <v/>
      </c>
      <c r="K69" s="4" t="n"/>
      <c r="L69" s="3" t="n"/>
      <c r="M69" s="4">
        <f>IF($E69="","",IF($L69="Evet",-H69,E69-G69-H69-I69-J69-K69))</f>
        <v/>
      </c>
    </row>
    <row r="70">
      <c r="A70" s="2" t="n"/>
      <c r="B70" s="3" t="n"/>
      <c r="C70" s="3" t="n"/>
      <c r="D70" s="3" t="n"/>
      <c r="E70" s="4" t="n"/>
      <c r="F70" s="5" t="n"/>
      <c r="G70" s="4">
        <f>IF($E70="","",ROUND(E70*F70/100,2))</f>
        <v/>
      </c>
      <c r="H70" s="4" t="n"/>
      <c r="I70" s="4">
        <f>IF($E70="","",13.19)</f>
        <v/>
      </c>
      <c r="J70" s="4">
        <f>IF($E70="","",ROUND(E70/1.2*0.01,2))</f>
        <v/>
      </c>
      <c r="K70" s="4" t="n"/>
      <c r="L70" s="3" t="n"/>
      <c r="M70" s="4">
        <f>IF($E70="","",IF($L70="Evet",-H70,E70-G70-H70-I70-J70-K70))</f>
        <v/>
      </c>
    </row>
    <row r="71">
      <c r="A71" s="2" t="n"/>
      <c r="B71" s="3" t="n"/>
      <c r="C71" s="3" t="n"/>
      <c r="D71" s="3" t="n"/>
      <c r="E71" s="4" t="n"/>
      <c r="F71" s="5" t="n"/>
      <c r="G71" s="4">
        <f>IF($E71="","",ROUND(E71*F71/100,2))</f>
        <v/>
      </c>
      <c r="H71" s="4" t="n"/>
      <c r="I71" s="4">
        <f>IF($E71="","",13.19)</f>
        <v/>
      </c>
      <c r="J71" s="4">
        <f>IF($E71="","",ROUND(E71/1.2*0.01,2))</f>
        <v/>
      </c>
      <c r="K71" s="4" t="n"/>
      <c r="L71" s="3" t="n"/>
      <c r="M71" s="4">
        <f>IF($E71="","",IF($L71="Evet",-H71,E71-G71-H71-I71-J71-K71))</f>
        <v/>
      </c>
    </row>
    <row r="72">
      <c r="A72" s="2" t="n"/>
      <c r="B72" s="3" t="n"/>
      <c r="C72" s="3" t="n"/>
      <c r="D72" s="3" t="n"/>
      <c r="E72" s="4" t="n"/>
      <c r="F72" s="5" t="n"/>
      <c r="G72" s="4">
        <f>IF($E72="","",ROUND(E72*F72/100,2))</f>
        <v/>
      </c>
      <c r="H72" s="4" t="n"/>
      <c r="I72" s="4">
        <f>IF($E72="","",13.19)</f>
        <v/>
      </c>
      <c r="J72" s="4">
        <f>IF($E72="","",ROUND(E72/1.2*0.01,2))</f>
        <v/>
      </c>
      <c r="K72" s="4" t="n"/>
      <c r="L72" s="3" t="n"/>
      <c r="M72" s="4">
        <f>IF($E72="","",IF($L72="Evet",-H72,E72-G72-H72-I72-J72-K72))</f>
        <v/>
      </c>
    </row>
    <row r="73">
      <c r="A73" s="2" t="n"/>
      <c r="B73" s="3" t="n"/>
      <c r="C73" s="3" t="n"/>
      <c r="D73" s="3" t="n"/>
      <c r="E73" s="4" t="n"/>
      <c r="F73" s="5" t="n"/>
      <c r="G73" s="4">
        <f>IF($E73="","",ROUND(E73*F73/100,2))</f>
        <v/>
      </c>
      <c r="H73" s="4" t="n"/>
      <c r="I73" s="4">
        <f>IF($E73="","",13.19)</f>
        <v/>
      </c>
      <c r="J73" s="4">
        <f>IF($E73="","",ROUND(E73/1.2*0.01,2))</f>
        <v/>
      </c>
      <c r="K73" s="4" t="n"/>
      <c r="L73" s="3" t="n"/>
      <c r="M73" s="4">
        <f>IF($E73="","",IF($L73="Evet",-H73,E73-G73-H73-I73-J73-K73))</f>
        <v/>
      </c>
    </row>
    <row r="74">
      <c r="A74" s="2" t="n"/>
      <c r="B74" s="3" t="n"/>
      <c r="C74" s="3" t="n"/>
      <c r="D74" s="3" t="n"/>
      <c r="E74" s="4" t="n"/>
      <c r="F74" s="5" t="n"/>
      <c r="G74" s="4">
        <f>IF($E74="","",ROUND(E74*F74/100,2))</f>
        <v/>
      </c>
      <c r="H74" s="4" t="n"/>
      <c r="I74" s="4">
        <f>IF($E74="","",13.19)</f>
        <v/>
      </c>
      <c r="J74" s="4">
        <f>IF($E74="","",ROUND(E74/1.2*0.01,2))</f>
        <v/>
      </c>
      <c r="K74" s="4" t="n"/>
      <c r="L74" s="3" t="n"/>
      <c r="M74" s="4">
        <f>IF($E74="","",IF($L74="Evet",-H74,E74-G74-H74-I74-J74-K74))</f>
        <v/>
      </c>
    </row>
    <row r="75">
      <c r="A75" s="2" t="n"/>
      <c r="B75" s="3" t="n"/>
      <c r="C75" s="3" t="n"/>
      <c r="D75" s="3" t="n"/>
      <c r="E75" s="4" t="n"/>
      <c r="F75" s="5" t="n"/>
      <c r="G75" s="4">
        <f>IF($E75="","",ROUND(E75*F75/100,2))</f>
        <v/>
      </c>
      <c r="H75" s="4" t="n"/>
      <c r="I75" s="4">
        <f>IF($E75="","",13.19)</f>
        <v/>
      </c>
      <c r="J75" s="4">
        <f>IF($E75="","",ROUND(E75/1.2*0.01,2))</f>
        <v/>
      </c>
      <c r="K75" s="4" t="n"/>
      <c r="L75" s="3" t="n"/>
      <c r="M75" s="4">
        <f>IF($E75="","",IF($L75="Evet",-H75,E75-G75-H75-I75-J75-K75))</f>
        <v/>
      </c>
    </row>
    <row r="76">
      <c r="A76" s="2" t="n"/>
      <c r="B76" s="3" t="n"/>
      <c r="C76" s="3" t="n"/>
      <c r="D76" s="3" t="n"/>
      <c r="E76" s="4" t="n"/>
      <c r="F76" s="5" t="n"/>
      <c r="G76" s="4">
        <f>IF($E76="","",ROUND(E76*F76/100,2))</f>
        <v/>
      </c>
      <c r="H76" s="4" t="n"/>
      <c r="I76" s="4">
        <f>IF($E76="","",13.19)</f>
        <v/>
      </c>
      <c r="J76" s="4">
        <f>IF($E76="","",ROUND(E76/1.2*0.01,2))</f>
        <v/>
      </c>
      <c r="K76" s="4" t="n"/>
      <c r="L76" s="3" t="n"/>
      <c r="M76" s="4">
        <f>IF($E76="","",IF($L76="Evet",-H76,E76-G76-H76-I76-J76-K76))</f>
        <v/>
      </c>
    </row>
    <row r="77">
      <c r="A77" s="2" t="n"/>
      <c r="B77" s="3" t="n"/>
      <c r="C77" s="3" t="n"/>
      <c r="D77" s="3" t="n"/>
      <c r="E77" s="4" t="n"/>
      <c r="F77" s="5" t="n"/>
      <c r="G77" s="4">
        <f>IF($E77="","",ROUND(E77*F77/100,2))</f>
        <v/>
      </c>
      <c r="H77" s="4" t="n"/>
      <c r="I77" s="4">
        <f>IF($E77="","",13.19)</f>
        <v/>
      </c>
      <c r="J77" s="4">
        <f>IF($E77="","",ROUND(E77/1.2*0.01,2))</f>
        <v/>
      </c>
      <c r="K77" s="4" t="n"/>
      <c r="L77" s="3" t="n"/>
      <c r="M77" s="4">
        <f>IF($E77="","",IF($L77="Evet",-H77,E77-G77-H77-I77-J77-K77))</f>
        <v/>
      </c>
    </row>
    <row r="78">
      <c r="A78" s="2" t="n"/>
      <c r="B78" s="3" t="n"/>
      <c r="C78" s="3" t="n"/>
      <c r="D78" s="3" t="n"/>
      <c r="E78" s="4" t="n"/>
      <c r="F78" s="5" t="n"/>
      <c r="G78" s="4">
        <f>IF($E78="","",ROUND(E78*F78/100,2))</f>
        <v/>
      </c>
      <c r="H78" s="4" t="n"/>
      <c r="I78" s="4">
        <f>IF($E78="","",13.19)</f>
        <v/>
      </c>
      <c r="J78" s="4">
        <f>IF($E78="","",ROUND(E78/1.2*0.01,2))</f>
        <v/>
      </c>
      <c r="K78" s="4" t="n"/>
      <c r="L78" s="3" t="n"/>
      <c r="M78" s="4">
        <f>IF($E78="","",IF($L78="Evet",-H78,E78-G78-H78-I78-J78-K78))</f>
        <v/>
      </c>
    </row>
    <row r="79">
      <c r="A79" s="2" t="n"/>
      <c r="B79" s="3" t="n"/>
      <c r="C79" s="3" t="n"/>
      <c r="D79" s="3" t="n"/>
      <c r="E79" s="4" t="n"/>
      <c r="F79" s="5" t="n"/>
      <c r="G79" s="4">
        <f>IF($E79="","",ROUND(E79*F79/100,2))</f>
        <v/>
      </c>
      <c r="H79" s="4" t="n"/>
      <c r="I79" s="4">
        <f>IF($E79="","",13.19)</f>
        <v/>
      </c>
      <c r="J79" s="4">
        <f>IF($E79="","",ROUND(E79/1.2*0.01,2))</f>
        <v/>
      </c>
      <c r="K79" s="4" t="n"/>
      <c r="L79" s="3" t="n"/>
      <c r="M79" s="4">
        <f>IF($E79="","",IF($L79="Evet",-H79,E79-G79-H79-I79-J79-K79))</f>
        <v/>
      </c>
    </row>
    <row r="80">
      <c r="A80" s="2" t="n"/>
      <c r="B80" s="3" t="n"/>
      <c r="C80" s="3" t="n"/>
      <c r="D80" s="3" t="n"/>
      <c r="E80" s="4" t="n"/>
      <c r="F80" s="5" t="n"/>
      <c r="G80" s="4">
        <f>IF($E80="","",ROUND(E80*F80/100,2))</f>
        <v/>
      </c>
      <c r="H80" s="4" t="n"/>
      <c r="I80" s="4">
        <f>IF($E80="","",13.19)</f>
        <v/>
      </c>
      <c r="J80" s="4">
        <f>IF($E80="","",ROUND(E80/1.2*0.01,2))</f>
        <v/>
      </c>
      <c r="K80" s="4" t="n"/>
      <c r="L80" s="3" t="n"/>
      <c r="M80" s="4">
        <f>IF($E80="","",IF($L80="Evet",-H80,E80-G80-H80-I80-J80-K80))</f>
        <v/>
      </c>
    </row>
    <row r="81">
      <c r="A81" s="2" t="n"/>
      <c r="B81" s="3" t="n"/>
      <c r="C81" s="3" t="n"/>
      <c r="D81" s="3" t="n"/>
      <c r="E81" s="4" t="n"/>
      <c r="F81" s="5" t="n"/>
      <c r="G81" s="4">
        <f>IF($E81="","",ROUND(E81*F81/100,2))</f>
        <v/>
      </c>
      <c r="H81" s="4" t="n"/>
      <c r="I81" s="4">
        <f>IF($E81="","",13.19)</f>
        <v/>
      </c>
      <c r="J81" s="4">
        <f>IF($E81="","",ROUND(E81/1.2*0.01,2))</f>
        <v/>
      </c>
      <c r="K81" s="4" t="n"/>
      <c r="L81" s="3" t="n"/>
      <c r="M81" s="4">
        <f>IF($E81="","",IF($L81="Evet",-H81,E81-G81-H81-I81-J81-K81))</f>
        <v/>
      </c>
    </row>
    <row r="82">
      <c r="A82" s="2" t="n"/>
      <c r="B82" s="3" t="n"/>
      <c r="C82" s="3" t="n"/>
      <c r="D82" s="3" t="n"/>
      <c r="E82" s="4" t="n"/>
      <c r="F82" s="5" t="n"/>
      <c r="G82" s="4">
        <f>IF($E82="","",ROUND(E82*F82/100,2))</f>
        <v/>
      </c>
      <c r="H82" s="4" t="n"/>
      <c r="I82" s="4">
        <f>IF($E82="","",13.19)</f>
        <v/>
      </c>
      <c r="J82" s="4">
        <f>IF($E82="","",ROUND(E82/1.2*0.01,2))</f>
        <v/>
      </c>
      <c r="K82" s="4" t="n"/>
      <c r="L82" s="3" t="n"/>
      <c r="M82" s="4">
        <f>IF($E82="","",IF($L82="Evet",-H82,E82-G82-H82-I82-J82-K82))</f>
        <v/>
      </c>
    </row>
    <row r="83">
      <c r="A83" s="2" t="n"/>
      <c r="B83" s="3" t="n"/>
      <c r="C83" s="3" t="n"/>
      <c r="D83" s="3" t="n"/>
      <c r="E83" s="4" t="n"/>
      <c r="F83" s="5" t="n"/>
      <c r="G83" s="4">
        <f>IF($E83="","",ROUND(E83*F83/100,2))</f>
        <v/>
      </c>
      <c r="H83" s="4" t="n"/>
      <c r="I83" s="4">
        <f>IF($E83="","",13.19)</f>
        <v/>
      </c>
      <c r="J83" s="4">
        <f>IF($E83="","",ROUND(E83/1.2*0.01,2))</f>
        <v/>
      </c>
      <c r="K83" s="4" t="n"/>
      <c r="L83" s="3" t="n"/>
      <c r="M83" s="4">
        <f>IF($E83="","",IF($L83="Evet",-H83,E83-G83-H83-I83-J83-K83))</f>
        <v/>
      </c>
    </row>
    <row r="84">
      <c r="A84" s="2" t="n"/>
      <c r="B84" s="3" t="n"/>
      <c r="C84" s="3" t="n"/>
      <c r="D84" s="3" t="n"/>
      <c r="E84" s="4" t="n"/>
      <c r="F84" s="5" t="n"/>
      <c r="G84" s="4">
        <f>IF($E84="","",ROUND(E84*F84/100,2))</f>
        <v/>
      </c>
      <c r="H84" s="4" t="n"/>
      <c r="I84" s="4">
        <f>IF($E84="","",13.19)</f>
        <v/>
      </c>
      <c r="J84" s="4">
        <f>IF($E84="","",ROUND(E84/1.2*0.01,2))</f>
        <v/>
      </c>
      <c r="K84" s="4" t="n"/>
      <c r="L84" s="3" t="n"/>
      <c r="M84" s="4">
        <f>IF($E84="","",IF($L84="Evet",-H84,E84-G84-H84-I84-J84-K84))</f>
        <v/>
      </c>
    </row>
    <row r="85">
      <c r="A85" s="2" t="n"/>
      <c r="B85" s="3" t="n"/>
      <c r="C85" s="3" t="n"/>
      <c r="D85" s="3" t="n"/>
      <c r="E85" s="4" t="n"/>
      <c r="F85" s="5" t="n"/>
      <c r="G85" s="4">
        <f>IF($E85="","",ROUND(E85*F85/100,2))</f>
        <v/>
      </c>
      <c r="H85" s="4" t="n"/>
      <c r="I85" s="4">
        <f>IF($E85="","",13.19)</f>
        <v/>
      </c>
      <c r="J85" s="4">
        <f>IF($E85="","",ROUND(E85/1.2*0.01,2))</f>
        <v/>
      </c>
      <c r="K85" s="4" t="n"/>
      <c r="L85" s="3" t="n"/>
      <c r="M85" s="4">
        <f>IF($E85="","",IF($L85="Evet",-H85,E85-G85-H85-I85-J85-K85))</f>
        <v/>
      </c>
    </row>
    <row r="86">
      <c r="A86" s="2" t="n"/>
      <c r="B86" s="3" t="n"/>
      <c r="C86" s="3" t="n"/>
      <c r="D86" s="3" t="n"/>
      <c r="E86" s="4" t="n"/>
      <c r="F86" s="5" t="n"/>
      <c r="G86" s="4">
        <f>IF($E86="","",ROUND(E86*F86/100,2))</f>
        <v/>
      </c>
      <c r="H86" s="4" t="n"/>
      <c r="I86" s="4">
        <f>IF($E86="","",13.19)</f>
        <v/>
      </c>
      <c r="J86" s="4">
        <f>IF($E86="","",ROUND(E86/1.2*0.01,2))</f>
        <v/>
      </c>
      <c r="K86" s="4" t="n"/>
      <c r="L86" s="3" t="n"/>
      <c r="M86" s="4">
        <f>IF($E86="","",IF($L86="Evet",-H86,E86-G86-H86-I86-J86-K86))</f>
        <v/>
      </c>
    </row>
    <row r="87">
      <c r="A87" s="2" t="n"/>
      <c r="B87" s="3" t="n"/>
      <c r="C87" s="3" t="n"/>
      <c r="D87" s="3" t="n"/>
      <c r="E87" s="4" t="n"/>
      <c r="F87" s="5" t="n"/>
      <c r="G87" s="4">
        <f>IF($E87="","",ROUND(E87*F87/100,2))</f>
        <v/>
      </c>
      <c r="H87" s="4" t="n"/>
      <c r="I87" s="4">
        <f>IF($E87="","",13.19)</f>
        <v/>
      </c>
      <c r="J87" s="4">
        <f>IF($E87="","",ROUND(E87/1.2*0.01,2))</f>
        <v/>
      </c>
      <c r="K87" s="4" t="n"/>
      <c r="L87" s="3" t="n"/>
      <c r="M87" s="4">
        <f>IF($E87="","",IF($L87="Evet",-H87,E87-G87-H87-I87-J87-K87))</f>
        <v/>
      </c>
    </row>
    <row r="88">
      <c r="A88" s="2" t="n"/>
      <c r="B88" s="3" t="n"/>
      <c r="C88" s="3" t="n"/>
      <c r="D88" s="3" t="n"/>
      <c r="E88" s="4" t="n"/>
      <c r="F88" s="5" t="n"/>
      <c r="G88" s="4">
        <f>IF($E88="","",ROUND(E88*F88/100,2))</f>
        <v/>
      </c>
      <c r="H88" s="4" t="n"/>
      <c r="I88" s="4">
        <f>IF($E88="","",13.19)</f>
        <v/>
      </c>
      <c r="J88" s="4">
        <f>IF($E88="","",ROUND(E88/1.2*0.01,2))</f>
        <v/>
      </c>
      <c r="K88" s="4" t="n"/>
      <c r="L88" s="3" t="n"/>
      <c r="M88" s="4">
        <f>IF($E88="","",IF($L88="Evet",-H88,E88-G88-H88-I88-J88-K88))</f>
        <v/>
      </c>
    </row>
    <row r="89">
      <c r="A89" s="2" t="n"/>
      <c r="B89" s="3" t="n"/>
      <c r="C89" s="3" t="n"/>
      <c r="D89" s="3" t="n"/>
      <c r="E89" s="4" t="n"/>
      <c r="F89" s="5" t="n"/>
      <c r="G89" s="4">
        <f>IF($E89="","",ROUND(E89*F89/100,2))</f>
        <v/>
      </c>
      <c r="H89" s="4" t="n"/>
      <c r="I89" s="4">
        <f>IF($E89="","",13.19)</f>
        <v/>
      </c>
      <c r="J89" s="4">
        <f>IF($E89="","",ROUND(E89/1.2*0.01,2))</f>
        <v/>
      </c>
      <c r="K89" s="4" t="n"/>
      <c r="L89" s="3" t="n"/>
      <c r="M89" s="4">
        <f>IF($E89="","",IF($L89="Evet",-H89,E89-G89-H89-I89-J89-K89))</f>
        <v/>
      </c>
    </row>
    <row r="90">
      <c r="A90" s="2" t="n"/>
      <c r="B90" s="3" t="n"/>
      <c r="C90" s="3" t="n"/>
      <c r="D90" s="3" t="n"/>
      <c r="E90" s="4" t="n"/>
      <c r="F90" s="5" t="n"/>
      <c r="G90" s="4">
        <f>IF($E90="","",ROUND(E90*F90/100,2))</f>
        <v/>
      </c>
      <c r="H90" s="4" t="n"/>
      <c r="I90" s="4">
        <f>IF($E90="","",13.19)</f>
        <v/>
      </c>
      <c r="J90" s="4">
        <f>IF($E90="","",ROUND(E90/1.2*0.01,2))</f>
        <v/>
      </c>
      <c r="K90" s="4" t="n"/>
      <c r="L90" s="3" t="n"/>
      <c r="M90" s="4">
        <f>IF($E90="","",IF($L90="Evet",-H90,E90-G90-H90-I90-J90-K90))</f>
        <v/>
      </c>
    </row>
    <row r="91">
      <c r="A91" s="2" t="n"/>
      <c r="B91" s="3" t="n"/>
      <c r="C91" s="3" t="n"/>
      <c r="D91" s="3" t="n"/>
      <c r="E91" s="4" t="n"/>
      <c r="F91" s="5" t="n"/>
      <c r="G91" s="4">
        <f>IF($E91="","",ROUND(E91*F91/100,2))</f>
        <v/>
      </c>
      <c r="H91" s="4" t="n"/>
      <c r="I91" s="4">
        <f>IF($E91="","",13.19)</f>
        <v/>
      </c>
      <c r="J91" s="4">
        <f>IF($E91="","",ROUND(E91/1.2*0.01,2))</f>
        <v/>
      </c>
      <c r="K91" s="4" t="n"/>
      <c r="L91" s="3" t="n"/>
      <c r="M91" s="4">
        <f>IF($E91="","",IF($L91="Evet",-H91,E91-G91-H91-I91-J91-K91))</f>
        <v/>
      </c>
    </row>
    <row r="92">
      <c r="A92" s="2" t="n"/>
      <c r="B92" s="3" t="n"/>
      <c r="C92" s="3" t="n"/>
      <c r="D92" s="3" t="n"/>
      <c r="E92" s="4" t="n"/>
      <c r="F92" s="5" t="n"/>
      <c r="G92" s="4">
        <f>IF($E92="","",ROUND(E92*F92/100,2))</f>
        <v/>
      </c>
      <c r="H92" s="4" t="n"/>
      <c r="I92" s="4">
        <f>IF($E92="","",13.19)</f>
        <v/>
      </c>
      <c r="J92" s="4">
        <f>IF($E92="","",ROUND(E92/1.2*0.01,2))</f>
        <v/>
      </c>
      <c r="K92" s="4" t="n"/>
      <c r="L92" s="3" t="n"/>
      <c r="M92" s="4">
        <f>IF($E92="","",IF($L92="Evet",-H92,E92-G92-H92-I92-J92-K92))</f>
        <v/>
      </c>
    </row>
    <row r="93">
      <c r="A93" s="2" t="n"/>
      <c r="B93" s="3" t="n"/>
      <c r="C93" s="3" t="n"/>
      <c r="D93" s="3" t="n"/>
      <c r="E93" s="4" t="n"/>
      <c r="F93" s="5" t="n"/>
      <c r="G93" s="4">
        <f>IF($E93="","",ROUND(E93*F93/100,2))</f>
        <v/>
      </c>
      <c r="H93" s="4" t="n"/>
      <c r="I93" s="4">
        <f>IF($E93="","",13.19)</f>
        <v/>
      </c>
      <c r="J93" s="4">
        <f>IF($E93="","",ROUND(E93/1.2*0.01,2))</f>
        <v/>
      </c>
      <c r="K93" s="4" t="n"/>
      <c r="L93" s="3" t="n"/>
      <c r="M93" s="4">
        <f>IF($E93="","",IF($L93="Evet",-H93,E93-G93-H93-I93-J93-K93))</f>
        <v/>
      </c>
    </row>
    <row r="94">
      <c r="A94" s="2" t="n"/>
      <c r="B94" s="3" t="n"/>
      <c r="C94" s="3" t="n"/>
      <c r="D94" s="3" t="n"/>
      <c r="E94" s="4" t="n"/>
      <c r="F94" s="5" t="n"/>
      <c r="G94" s="4">
        <f>IF($E94="","",ROUND(E94*F94/100,2))</f>
        <v/>
      </c>
      <c r="H94" s="4" t="n"/>
      <c r="I94" s="4">
        <f>IF($E94="","",13.19)</f>
        <v/>
      </c>
      <c r="J94" s="4">
        <f>IF($E94="","",ROUND(E94/1.2*0.01,2))</f>
        <v/>
      </c>
      <c r="K94" s="4" t="n"/>
      <c r="L94" s="3" t="n"/>
      <c r="M94" s="4">
        <f>IF($E94="","",IF($L94="Evet",-H94,E94-G94-H94-I94-J94-K94))</f>
        <v/>
      </c>
    </row>
    <row r="95">
      <c r="A95" s="2" t="n"/>
      <c r="B95" s="3" t="n"/>
      <c r="C95" s="3" t="n"/>
      <c r="D95" s="3" t="n"/>
      <c r="E95" s="4" t="n"/>
      <c r="F95" s="5" t="n"/>
      <c r="G95" s="4">
        <f>IF($E95="","",ROUND(E95*F95/100,2))</f>
        <v/>
      </c>
      <c r="H95" s="4" t="n"/>
      <c r="I95" s="4">
        <f>IF($E95="","",13.19)</f>
        <v/>
      </c>
      <c r="J95" s="4">
        <f>IF($E95="","",ROUND(E95/1.2*0.01,2))</f>
        <v/>
      </c>
      <c r="K95" s="4" t="n"/>
      <c r="L95" s="3" t="n"/>
      <c r="M95" s="4">
        <f>IF($E95="","",IF($L95="Evet",-H95,E95-G95-H95-I95-J95-K95))</f>
        <v/>
      </c>
    </row>
    <row r="96">
      <c r="A96" s="2" t="n"/>
      <c r="B96" s="3" t="n"/>
      <c r="C96" s="3" t="n"/>
      <c r="D96" s="3" t="n"/>
      <c r="E96" s="4" t="n"/>
      <c r="F96" s="5" t="n"/>
      <c r="G96" s="4">
        <f>IF($E96="","",ROUND(E96*F96/100,2))</f>
        <v/>
      </c>
      <c r="H96" s="4" t="n"/>
      <c r="I96" s="4">
        <f>IF($E96="","",13.19)</f>
        <v/>
      </c>
      <c r="J96" s="4">
        <f>IF($E96="","",ROUND(E96/1.2*0.01,2))</f>
        <v/>
      </c>
      <c r="K96" s="4" t="n"/>
      <c r="L96" s="3" t="n"/>
      <c r="M96" s="4">
        <f>IF($E96="","",IF($L96="Evet",-H96,E96-G96-H96-I96-J96-K96))</f>
        <v/>
      </c>
    </row>
    <row r="97">
      <c r="A97" s="2" t="n"/>
      <c r="B97" s="3" t="n"/>
      <c r="C97" s="3" t="n"/>
      <c r="D97" s="3" t="n"/>
      <c r="E97" s="4" t="n"/>
      <c r="F97" s="5" t="n"/>
      <c r="G97" s="4">
        <f>IF($E97="","",ROUND(E97*F97/100,2))</f>
        <v/>
      </c>
      <c r="H97" s="4" t="n"/>
      <c r="I97" s="4">
        <f>IF($E97="","",13.19)</f>
        <v/>
      </c>
      <c r="J97" s="4">
        <f>IF($E97="","",ROUND(E97/1.2*0.01,2))</f>
        <v/>
      </c>
      <c r="K97" s="4" t="n"/>
      <c r="L97" s="3" t="n"/>
      <c r="M97" s="4">
        <f>IF($E97="","",IF($L97="Evet",-H97,E97-G97-H97-I97-J97-K97))</f>
        <v/>
      </c>
    </row>
    <row r="98">
      <c r="A98" s="2" t="n"/>
      <c r="B98" s="3" t="n"/>
      <c r="C98" s="3" t="n"/>
      <c r="D98" s="3" t="n"/>
      <c r="E98" s="4" t="n"/>
      <c r="F98" s="5" t="n"/>
      <c r="G98" s="4">
        <f>IF($E98="","",ROUND(E98*F98/100,2))</f>
        <v/>
      </c>
      <c r="H98" s="4" t="n"/>
      <c r="I98" s="4">
        <f>IF($E98="","",13.19)</f>
        <v/>
      </c>
      <c r="J98" s="4">
        <f>IF($E98="","",ROUND(E98/1.2*0.01,2))</f>
        <v/>
      </c>
      <c r="K98" s="4" t="n"/>
      <c r="L98" s="3" t="n"/>
      <c r="M98" s="4">
        <f>IF($E98="","",IF($L98="Evet",-H98,E98-G98-H98-I98-J98-K98))</f>
        <v/>
      </c>
    </row>
    <row r="99">
      <c r="A99" s="2" t="n"/>
      <c r="B99" s="3" t="n"/>
      <c r="C99" s="3" t="n"/>
      <c r="D99" s="3" t="n"/>
      <c r="E99" s="4" t="n"/>
      <c r="F99" s="5" t="n"/>
      <c r="G99" s="4">
        <f>IF($E99="","",ROUND(E99*F99/100,2))</f>
        <v/>
      </c>
      <c r="H99" s="4" t="n"/>
      <c r="I99" s="4">
        <f>IF($E99="","",13.19)</f>
        <v/>
      </c>
      <c r="J99" s="4">
        <f>IF($E99="","",ROUND(E99/1.2*0.01,2))</f>
        <v/>
      </c>
      <c r="K99" s="4" t="n"/>
      <c r="L99" s="3" t="n"/>
      <c r="M99" s="4">
        <f>IF($E99="","",IF($L99="Evet",-H99,E99-G99-H99-I99-J99-K99))</f>
        <v/>
      </c>
    </row>
    <row r="100">
      <c r="A100" s="2" t="n"/>
      <c r="B100" s="3" t="n"/>
      <c r="C100" s="3" t="n"/>
      <c r="D100" s="3" t="n"/>
      <c r="E100" s="4" t="n"/>
      <c r="F100" s="5" t="n"/>
      <c r="G100" s="4">
        <f>IF($E100="","",ROUND(E100*F100/100,2))</f>
        <v/>
      </c>
      <c r="H100" s="4" t="n"/>
      <c r="I100" s="4">
        <f>IF($E100="","",13.19)</f>
        <v/>
      </c>
      <c r="J100" s="4">
        <f>IF($E100="","",ROUND(E100/1.2*0.01,2))</f>
        <v/>
      </c>
      <c r="K100" s="4" t="n"/>
      <c r="L100" s="3" t="n"/>
      <c r="M100" s="4">
        <f>IF($E100="","",IF($L100="Evet",-H100,E100-G100-H100-I100-J100-K100))</f>
        <v/>
      </c>
    </row>
    <row r="101">
      <c r="A101" s="2" t="n"/>
      <c r="B101" s="3" t="n"/>
      <c r="C101" s="3" t="n"/>
      <c r="D101" s="3" t="n"/>
      <c r="E101" s="4" t="n"/>
      <c r="F101" s="5" t="n"/>
      <c r="G101" s="4">
        <f>IF($E101="","",ROUND(E101*F101/100,2))</f>
        <v/>
      </c>
      <c r="H101" s="4" t="n"/>
      <c r="I101" s="4">
        <f>IF($E101="","",13.19)</f>
        <v/>
      </c>
      <c r="J101" s="4">
        <f>IF($E101="","",ROUND(E101/1.2*0.01,2))</f>
        <v/>
      </c>
      <c r="K101" s="4" t="n"/>
      <c r="L101" s="3" t="n"/>
      <c r="M101" s="4">
        <f>IF($E101="","",IF($L101="Evet",-H101,E101-G101-H101-I101-J101-K101))</f>
        <v/>
      </c>
    </row>
    <row r="102">
      <c r="A102" s="2" t="n"/>
      <c r="B102" s="3" t="n"/>
      <c r="C102" s="3" t="n"/>
      <c r="D102" s="3" t="n"/>
      <c r="E102" s="4" t="n"/>
      <c r="F102" s="5" t="n"/>
      <c r="G102" s="4">
        <f>IF($E102="","",ROUND(E102*F102/100,2))</f>
        <v/>
      </c>
      <c r="H102" s="4" t="n"/>
      <c r="I102" s="4">
        <f>IF($E102="","",13.19)</f>
        <v/>
      </c>
      <c r="J102" s="4">
        <f>IF($E102="","",ROUND(E102/1.2*0.01,2))</f>
        <v/>
      </c>
      <c r="K102" s="4" t="n"/>
      <c r="L102" s="3" t="n"/>
      <c r="M102" s="4">
        <f>IF($E102="","",IF($L102="Evet",-H102,E102-G102-H102-I102-J102-K102))</f>
        <v/>
      </c>
    </row>
    <row r="103">
      <c r="A103" s="2" t="n"/>
      <c r="B103" s="3" t="n"/>
      <c r="C103" s="3" t="n"/>
      <c r="D103" s="3" t="n"/>
      <c r="E103" s="4" t="n"/>
      <c r="F103" s="5" t="n"/>
      <c r="G103" s="4">
        <f>IF($E103="","",ROUND(E103*F103/100,2))</f>
        <v/>
      </c>
      <c r="H103" s="4" t="n"/>
      <c r="I103" s="4">
        <f>IF($E103="","",13.19)</f>
        <v/>
      </c>
      <c r="J103" s="4">
        <f>IF($E103="","",ROUND(E103/1.2*0.01,2))</f>
        <v/>
      </c>
      <c r="K103" s="4" t="n"/>
      <c r="L103" s="3" t="n"/>
      <c r="M103" s="4">
        <f>IF($E103="","",IF($L103="Evet",-H103,E103-G103-H103-I103-J103-K103))</f>
        <v/>
      </c>
    </row>
    <row r="104">
      <c r="A104" s="2" t="n"/>
      <c r="B104" s="3" t="n"/>
      <c r="C104" s="3" t="n"/>
      <c r="D104" s="3" t="n"/>
      <c r="E104" s="4" t="n"/>
      <c r="F104" s="5" t="n"/>
      <c r="G104" s="4">
        <f>IF($E104="","",ROUND(E104*F104/100,2))</f>
        <v/>
      </c>
      <c r="H104" s="4" t="n"/>
      <c r="I104" s="4">
        <f>IF($E104="","",13.19)</f>
        <v/>
      </c>
      <c r="J104" s="4">
        <f>IF($E104="","",ROUND(E104/1.2*0.01,2))</f>
        <v/>
      </c>
      <c r="K104" s="4" t="n"/>
      <c r="L104" s="3" t="n"/>
      <c r="M104" s="4">
        <f>IF($E104="","",IF($L104="Evet",-H104,E104-G104-H104-I104-J104-K104))</f>
        <v/>
      </c>
    </row>
    <row r="105">
      <c r="A105" s="2" t="n"/>
      <c r="B105" s="3" t="n"/>
      <c r="C105" s="3" t="n"/>
      <c r="D105" s="3" t="n"/>
      <c r="E105" s="4" t="n"/>
      <c r="F105" s="5" t="n"/>
      <c r="G105" s="4">
        <f>IF($E105="","",ROUND(E105*F105/100,2))</f>
        <v/>
      </c>
      <c r="H105" s="4" t="n"/>
      <c r="I105" s="4">
        <f>IF($E105="","",13.19)</f>
        <v/>
      </c>
      <c r="J105" s="4">
        <f>IF($E105="","",ROUND(E105/1.2*0.01,2))</f>
        <v/>
      </c>
      <c r="K105" s="4" t="n"/>
      <c r="L105" s="3" t="n"/>
      <c r="M105" s="4">
        <f>IF($E105="","",IF($L105="Evet",-H105,E105-G105-H105-I105-J105-K105))</f>
        <v/>
      </c>
    </row>
    <row r="106">
      <c r="A106" s="2" t="n"/>
      <c r="B106" s="3" t="n"/>
      <c r="C106" s="3" t="n"/>
      <c r="D106" s="3" t="n"/>
      <c r="E106" s="4" t="n"/>
      <c r="F106" s="5" t="n"/>
      <c r="G106" s="4">
        <f>IF($E106="","",ROUND(E106*F106/100,2))</f>
        <v/>
      </c>
      <c r="H106" s="4" t="n"/>
      <c r="I106" s="4">
        <f>IF($E106="","",13.19)</f>
        <v/>
      </c>
      <c r="J106" s="4">
        <f>IF($E106="","",ROUND(E106/1.2*0.01,2))</f>
        <v/>
      </c>
      <c r="K106" s="4" t="n"/>
      <c r="L106" s="3" t="n"/>
      <c r="M106" s="4">
        <f>IF($E106="","",IF($L106="Evet",-H106,E106-G106-H106-I106-J106-K106))</f>
        <v/>
      </c>
    </row>
    <row r="107">
      <c r="A107" s="2" t="n"/>
      <c r="B107" s="3" t="n"/>
      <c r="C107" s="3" t="n"/>
      <c r="D107" s="3" t="n"/>
      <c r="E107" s="4" t="n"/>
      <c r="F107" s="5" t="n"/>
      <c r="G107" s="4">
        <f>IF($E107="","",ROUND(E107*F107/100,2))</f>
        <v/>
      </c>
      <c r="H107" s="4" t="n"/>
      <c r="I107" s="4">
        <f>IF($E107="","",13.19)</f>
        <v/>
      </c>
      <c r="J107" s="4">
        <f>IF($E107="","",ROUND(E107/1.2*0.01,2))</f>
        <v/>
      </c>
      <c r="K107" s="4" t="n"/>
      <c r="L107" s="3" t="n"/>
      <c r="M107" s="4">
        <f>IF($E107="","",IF($L107="Evet",-H107,E107-G107-H107-I107-J107-K107))</f>
        <v/>
      </c>
    </row>
    <row r="108">
      <c r="A108" s="2" t="n"/>
      <c r="B108" s="3" t="n"/>
      <c r="C108" s="3" t="n"/>
      <c r="D108" s="3" t="n"/>
      <c r="E108" s="4" t="n"/>
      <c r="F108" s="5" t="n"/>
      <c r="G108" s="4">
        <f>IF($E108="","",ROUND(E108*F108/100,2))</f>
        <v/>
      </c>
      <c r="H108" s="4" t="n"/>
      <c r="I108" s="4">
        <f>IF($E108="","",13.19)</f>
        <v/>
      </c>
      <c r="J108" s="4">
        <f>IF($E108="","",ROUND(E108/1.2*0.01,2))</f>
        <v/>
      </c>
      <c r="K108" s="4" t="n"/>
      <c r="L108" s="3" t="n"/>
      <c r="M108" s="4">
        <f>IF($E108="","",IF($L108="Evet",-H108,E108-G108-H108-I108-J108-K108))</f>
        <v/>
      </c>
    </row>
    <row r="109">
      <c r="A109" s="2" t="n"/>
      <c r="B109" s="3" t="n"/>
      <c r="C109" s="3" t="n"/>
      <c r="D109" s="3" t="n"/>
      <c r="E109" s="4" t="n"/>
      <c r="F109" s="5" t="n"/>
      <c r="G109" s="4">
        <f>IF($E109="","",ROUND(E109*F109/100,2))</f>
        <v/>
      </c>
      <c r="H109" s="4" t="n"/>
      <c r="I109" s="4">
        <f>IF($E109="","",13.19)</f>
        <v/>
      </c>
      <c r="J109" s="4">
        <f>IF($E109="","",ROUND(E109/1.2*0.01,2))</f>
        <v/>
      </c>
      <c r="K109" s="4" t="n"/>
      <c r="L109" s="3" t="n"/>
      <c r="M109" s="4">
        <f>IF($E109="","",IF($L109="Evet",-H109,E109-G109-H109-I109-J109-K109))</f>
        <v/>
      </c>
    </row>
    <row r="110">
      <c r="A110" s="2" t="n"/>
      <c r="B110" s="3" t="n"/>
      <c r="C110" s="3" t="n"/>
      <c r="D110" s="3" t="n"/>
      <c r="E110" s="4" t="n"/>
      <c r="F110" s="5" t="n"/>
      <c r="G110" s="4">
        <f>IF($E110="","",ROUND(E110*F110/100,2))</f>
        <v/>
      </c>
      <c r="H110" s="4" t="n"/>
      <c r="I110" s="4">
        <f>IF($E110="","",13.19)</f>
        <v/>
      </c>
      <c r="J110" s="4">
        <f>IF($E110="","",ROUND(E110/1.2*0.01,2))</f>
        <v/>
      </c>
      <c r="K110" s="4" t="n"/>
      <c r="L110" s="3" t="n"/>
      <c r="M110" s="4">
        <f>IF($E110="","",IF($L110="Evet",-H110,E110-G110-H110-I110-J110-K110))</f>
        <v/>
      </c>
    </row>
    <row r="111">
      <c r="A111" s="2" t="n"/>
      <c r="B111" s="3" t="n"/>
      <c r="C111" s="3" t="n"/>
      <c r="D111" s="3" t="n"/>
      <c r="E111" s="4" t="n"/>
      <c r="F111" s="5" t="n"/>
      <c r="G111" s="4">
        <f>IF($E111="","",ROUND(E111*F111/100,2))</f>
        <v/>
      </c>
      <c r="H111" s="4" t="n"/>
      <c r="I111" s="4">
        <f>IF($E111="","",13.19)</f>
        <v/>
      </c>
      <c r="J111" s="4">
        <f>IF($E111="","",ROUND(E111/1.2*0.01,2))</f>
        <v/>
      </c>
      <c r="K111" s="4" t="n"/>
      <c r="L111" s="3" t="n"/>
      <c r="M111" s="4">
        <f>IF($E111="","",IF($L111="Evet",-H111,E111-G111-H111-I111-J111-K111))</f>
        <v/>
      </c>
    </row>
    <row r="112">
      <c r="A112" s="2" t="n"/>
      <c r="B112" s="3" t="n"/>
      <c r="C112" s="3" t="n"/>
      <c r="D112" s="3" t="n"/>
      <c r="E112" s="4" t="n"/>
      <c r="F112" s="5" t="n"/>
      <c r="G112" s="4">
        <f>IF($E112="","",ROUND(E112*F112/100,2))</f>
        <v/>
      </c>
      <c r="H112" s="4" t="n"/>
      <c r="I112" s="4">
        <f>IF($E112="","",13.19)</f>
        <v/>
      </c>
      <c r="J112" s="4">
        <f>IF($E112="","",ROUND(E112/1.2*0.01,2))</f>
        <v/>
      </c>
      <c r="K112" s="4" t="n"/>
      <c r="L112" s="3" t="n"/>
      <c r="M112" s="4">
        <f>IF($E112="","",IF($L112="Evet",-H112,E112-G112-H112-I112-J112-K112))</f>
        <v/>
      </c>
    </row>
    <row r="113">
      <c r="A113" s="2" t="n"/>
      <c r="B113" s="3" t="n"/>
      <c r="C113" s="3" t="n"/>
      <c r="D113" s="3" t="n"/>
      <c r="E113" s="4" t="n"/>
      <c r="F113" s="5" t="n"/>
      <c r="G113" s="4">
        <f>IF($E113="","",ROUND(E113*F113/100,2))</f>
        <v/>
      </c>
      <c r="H113" s="4" t="n"/>
      <c r="I113" s="4">
        <f>IF($E113="","",13.19)</f>
        <v/>
      </c>
      <c r="J113" s="4">
        <f>IF($E113="","",ROUND(E113/1.2*0.01,2))</f>
        <v/>
      </c>
      <c r="K113" s="4" t="n"/>
      <c r="L113" s="3" t="n"/>
      <c r="M113" s="4">
        <f>IF($E113="","",IF($L113="Evet",-H113,E113-G113-H113-I113-J113-K113))</f>
        <v/>
      </c>
    </row>
    <row r="114">
      <c r="A114" s="2" t="n"/>
      <c r="B114" s="3" t="n"/>
      <c r="C114" s="3" t="n"/>
      <c r="D114" s="3" t="n"/>
      <c r="E114" s="4" t="n"/>
      <c r="F114" s="5" t="n"/>
      <c r="G114" s="4">
        <f>IF($E114="","",ROUND(E114*F114/100,2))</f>
        <v/>
      </c>
      <c r="H114" s="4" t="n"/>
      <c r="I114" s="4">
        <f>IF($E114="","",13.19)</f>
        <v/>
      </c>
      <c r="J114" s="4">
        <f>IF($E114="","",ROUND(E114/1.2*0.01,2))</f>
        <v/>
      </c>
      <c r="K114" s="4" t="n"/>
      <c r="L114" s="3" t="n"/>
      <c r="M114" s="4">
        <f>IF($E114="","",IF($L114="Evet",-H114,E114-G114-H114-I114-J114-K114))</f>
        <v/>
      </c>
    </row>
    <row r="115">
      <c r="A115" s="2" t="n"/>
      <c r="B115" s="3" t="n"/>
      <c r="C115" s="3" t="n"/>
      <c r="D115" s="3" t="n"/>
      <c r="E115" s="4" t="n"/>
      <c r="F115" s="5" t="n"/>
      <c r="G115" s="4">
        <f>IF($E115="","",ROUND(E115*F115/100,2))</f>
        <v/>
      </c>
      <c r="H115" s="4" t="n"/>
      <c r="I115" s="4">
        <f>IF($E115="","",13.19)</f>
        <v/>
      </c>
      <c r="J115" s="4">
        <f>IF($E115="","",ROUND(E115/1.2*0.01,2))</f>
        <v/>
      </c>
      <c r="K115" s="4" t="n"/>
      <c r="L115" s="3" t="n"/>
      <c r="M115" s="4">
        <f>IF($E115="","",IF($L115="Evet",-H115,E115-G115-H115-I115-J115-K115))</f>
        <v/>
      </c>
    </row>
    <row r="116">
      <c r="A116" s="2" t="n"/>
      <c r="B116" s="3" t="n"/>
      <c r="C116" s="3" t="n"/>
      <c r="D116" s="3" t="n"/>
      <c r="E116" s="4" t="n"/>
      <c r="F116" s="5" t="n"/>
      <c r="G116" s="4">
        <f>IF($E116="","",ROUND(E116*F116/100,2))</f>
        <v/>
      </c>
      <c r="H116" s="4" t="n"/>
      <c r="I116" s="4">
        <f>IF($E116="","",13.19)</f>
        <v/>
      </c>
      <c r="J116" s="4">
        <f>IF($E116="","",ROUND(E116/1.2*0.01,2))</f>
        <v/>
      </c>
      <c r="K116" s="4" t="n"/>
      <c r="L116" s="3" t="n"/>
      <c r="M116" s="4">
        <f>IF($E116="","",IF($L116="Evet",-H116,E116-G116-H116-I116-J116-K116))</f>
        <v/>
      </c>
    </row>
    <row r="117">
      <c r="A117" s="2" t="n"/>
      <c r="B117" s="3" t="n"/>
      <c r="C117" s="3" t="n"/>
      <c r="D117" s="3" t="n"/>
      <c r="E117" s="4" t="n"/>
      <c r="F117" s="5" t="n"/>
      <c r="G117" s="4">
        <f>IF($E117="","",ROUND(E117*F117/100,2))</f>
        <v/>
      </c>
      <c r="H117" s="4" t="n"/>
      <c r="I117" s="4">
        <f>IF($E117="","",13.19)</f>
        <v/>
      </c>
      <c r="J117" s="4">
        <f>IF($E117="","",ROUND(E117/1.2*0.01,2))</f>
        <v/>
      </c>
      <c r="K117" s="4" t="n"/>
      <c r="L117" s="3" t="n"/>
      <c r="M117" s="4">
        <f>IF($E117="","",IF($L117="Evet",-H117,E117-G117-H117-I117-J117-K117))</f>
        <v/>
      </c>
    </row>
    <row r="118">
      <c r="A118" s="2" t="n"/>
      <c r="B118" s="3" t="n"/>
      <c r="C118" s="3" t="n"/>
      <c r="D118" s="3" t="n"/>
      <c r="E118" s="4" t="n"/>
      <c r="F118" s="5" t="n"/>
      <c r="G118" s="4">
        <f>IF($E118="","",ROUND(E118*F118/100,2))</f>
        <v/>
      </c>
      <c r="H118" s="4" t="n"/>
      <c r="I118" s="4">
        <f>IF($E118="","",13.19)</f>
        <v/>
      </c>
      <c r="J118" s="4">
        <f>IF($E118="","",ROUND(E118/1.2*0.01,2))</f>
        <v/>
      </c>
      <c r="K118" s="4" t="n"/>
      <c r="L118" s="3" t="n"/>
      <c r="M118" s="4">
        <f>IF($E118="","",IF($L118="Evet",-H118,E118-G118-H118-I118-J118-K118))</f>
        <v/>
      </c>
    </row>
    <row r="119">
      <c r="A119" s="2" t="n"/>
      <c r="B119" s="3" t="n"/>
      <c r="C119" s="3" t="n"/>
      <c r="D119" s="3" t="n"/>
      <c r="E119" s="4" t="n"/>
      <c r="F119" s="5" t="n"/>
      <c r="G119" s="4">
        <f>IF($E119="","",ROUND(E119*F119/100,2))</f>
        <v/>
      </c>
      <c r="H119" s="4" t="n"/>
      <c r="I119" s="4">
        <f>IF($E119="","",13.19)</f>
        <v/>
      </c>
      <c r="J119" s="4">
        <f>IF($E119="","",ROUND(E119/1.2*0.01,2))</f>
        <v/>
      </c>
      <c r="K119" s="4" t="n"/>
      <c r="L119" s="3" t="n"/>
      <c r="M119" s="4">
        <f>IF($E119="","",IF($L119="Evet",-H119,E119-G119-H119-I119-J119-K119))</f>
        <v/>
      </c>
    </row>
    <row r="120">
      <c r="A120" s="2" t="n"/>
      <c r="B120" s="3" t="n"/>
      <c r="C120" s="3" t="n"/>
      <c r="D120" s="3" t="n"/>
      <c r="E120" s="4" t="n"/>
      <c r="F120" s="5" t="n"/>
      <c r="G120" s="4">
        <f>IF($E120="","",ROUND(E120*F120/100,2))</f>
        <v/>
      </c>
      <c r="H120" s="4" t="n"/>
      <c r="I120" s="4">
        <f>IF($E120="","",13.19)</f>
        <v/>
      </c>
      <c r="J120" s="4">
        <f>IF($E120="","",ROUND(E120/1.2*0.01,2))</f>
        <v/>
      </c>
      <c r="K120" s="4" t="n"/>
      <c r="L120" s="3" t="n"/>
      <c r="M120" s="4">
        <f>IF($E120="","",IF($L120="Evet",-H120,E120-G120-H120-I120-J120-K120))</f>
        <v/>
      </c>
    </row>
    <row r="121">
      <c r="A121" s="2" t="n"/>
      <c r="B121" s="3" t="n"/>
      <c r="C121" s="3" t="n"/>
      <c r="D121" s="3" t="n"/>
      <c r="E121" s="4" t="n"/>
      <c r="F121" s="5" t="n"/>
      <c r="G121" s="4">
        <f>IF($E121="","",ROUND(E121*F121/100,2))</f>
        <v/>
      </c>
      <c r="H121" s="4" t="n"/>
      <c r="I121" s="4">
        <f>IF($E121="","",13.19)</f>
        <v/>
      </c>
      <c r="J121" s="4">
        <f>IF($E121="","",ROUND(E121/1.2*0.01,2))</f>
        <v/>
      </c>
      <c r="K121" s="4" t="n"/>
      <c r="L121" s="3" t="n"/>
      <c r="M121" s="4">
        <f>IF($E121="","",IF($L121="Evet",-H121,E121-G121-H121-I121-J121-K121))</f>
        <v/>
      </c>
    </row>
    <row r="122">
      <c r="A122" s="2" t="n"/>
      <c r="B122" s="3" t="n"/>
      <c r="C122" s="3" t="n"/>
      <c r="D122" s="3" t="n"/>
      <c r="E122" s="4" t="n"/>
      <c r="F122" s="5" t="n"/>
      <c r="G122" s="4">
        <f>IF($E122="","",ROUND(E122*F122/100,2))</f>
        <v/>
      </c>
      <c r="H122" s="4" t="n"/>
      <c r="I122" s="4">
        <f>IF($E122="","",13.19)</f>
        <v/>
      </c>
      <c r="J122" s="4">
        <f>IF($E122="","",ROUND(E122/1.2*0.01,2))</f>
        <v/>
      </c>
      <c r="K122" s="4" t="n"/>
      <c r="L122" s="3" t="n"/>
      <c r="M122" s="4">
        <f>IF($E122="","",IF($L122="Evet",-H122,E122-G122-H122-I122-J122-K122))</f>
        <v/>
      </c>
    </row>
    <row r="123">
      <c r="A123" s="2" t="n"/>
      <c r="B123" s="3" t="n"/>
      <c r="C123" s="3" t="n"/>
      <c r="D123" s="3" t="n"/>
      <c r="E123" s="4" t="n"/>
      <c r="F123" s="5" t="n"/>
      <c r="G123" s="4">
        <f>IF($E123="","",ROUND(E123*F123/100,2))</f>
        <v/>
      </c>
      <c r="H123" s="4" t="n"/>
      <c r="I123" s="4">
        <f>IF($E123="","",13.19)</f>
        <v/>
      </c>
      <c r="J123" s="4">
        <f>IF($E123="","",ROUND(E123/1.2*0.01,2))</f>
        <v/>
      </c>
      <c r="K123" s="4" t="n"/>
      <c r="L123" s="3" t="n"/>
      <c r="M123" s="4">
        <f>IF($E123="","",IF($L123="Evet",-H123,E123-G123-H123-I123-J123-K123))</f>
        <v/>
      </c>
    </row>
    <row r="124">
      <c r="A124" s="2" t="n"/>
      <c r="B124" s="3" t="n"/>
      <c r="C124" s="3" t="n"/>
      <c r="D124" s="3" t="n"/>
      <c r="E124" s="4" t="n"/>
      <c r="F124" s="5" t="n"/>
      <c r="G124" s="4">
        <f>IF($E124="","",ROUND(E124*F124/100,2))</f>
        <v/>
      </c>
      <c r="H124" s="4" t="n"/>
      <c r="I124" s="4">
        <f>IF($E124="","",13.19)</f>
        <v/>
      </c>
      <c r="J124" s="4">
        <f>IF($E124="","",ROUND(E124/1.2*0.01,2))</f>
        <v/>
      </c>
      <c r="K124" s="4" t="n"/>
      <c r="L124" s="3" t="n"/>
      <c r="M124" s="4">
        <f>IF($E124="","",IF($L124="Evet",-H124,E124-G124-H124-I124-J124-K124))</f>
        <v/>
      </c>
    </row>
    <row r="125">
      <c r="A125" s="2" t="n"/>
      <c r="B125" s="3" t="n"/>
      <c r="C125" s="3" t="n"/>
      <c r="D125" s="3" t="n"/>
      <c r="E125" s="4" t="n"/>
      <c r="F125" s="5" t="n"/>
      <c r="G125" s="4">
        <f>IF($E125="","",ROUND(E125*F125/100,2))</f>
        <v/>
      </c>
      <c r="H125" s="4" t="n"/>
      <c r="I125" s="4">
        <f>IF($E125="","",13.19)</f>
        <v/>
      </c>
      <c r="J125" s="4">
        <f>IF($E125="","",ROUND(E125/1.2*0.01,2))</f>
        <v/>
      </c>
      <c r="K125" s="4" t="n"/>
      <c r="L125" s="3" t="n"/>
      <c r="M125" s="4">
        <f>IF($E125="","",IF($L125="Evet",-H125,E125-G125-H125-I125-J125-K125))</f>
        <v/>
      </c>
    </row>
    <row r="126">
      <c r="A126" s="2" t="n"/>
      <c r="B126" s="3" t="n"/>
      <c r="C126" s="3" t="n"/>
      <c r="D126" s="3" t="n"/>
      <c r="E126" s="4" t="n"/>
      <c r="F126" s="5" t="n"/>
      <c r="G126" s="4">
        <f>IF($E126="","",ROUND(E126*F126/100,2))</f>
        <v/>
      </c>
      <c r="H126" s="4" t="n"/>
      <c r="I126" s="4">
        <f>IF($E126="","",13.19)</f>
        <v/>
      </c>
      <c r="J126" s="4">
        <f>IF($E126="","",ROUND(E126/1.2*0.01,2))</f>
        <v/>
      </c>
      <c r="K126" s="4" t="n"/>
      <c r="L126" s="3" t="n"/>
      <c r="M126" s="4">
        <f>IF($E126="","",IF($L126="Evet",-H126,E126-G126-H126-I126-J126-K126))</f>
        <v/>
      </c>
    </row>
    <row r="127">
      <c r="A127" s="2" t="n"/>
      <c r="B127" s="3" t="n"/>
      <c r="C127" s="3" t="n"/>
      <c r="D127" s="3" t="n"/>
      <c r="E127" s="4" t="n"/>
      <c r="F127" s="5" t="n"/>
      <c r="G127" s="4">
        <f>IF($E127="","",ROUND(E127*F127/100,2))</f>
        <v/>
      </c>
      <c r="H127" s="4" t="n"/>
      <c r="I127" s="4">
        <f>IF($E127="","",13.19)</f>
        <v/>
      </c>
      <c r="J127" s="4">
        <f>IF($E127="","",ROUND(E127/1.2*0.01,2))</f>
        <v/>
      </c>
      <c r="K127" s="4" t="n"/>
      <c r="L127" s="3" t="n"/>
      <c r="M127" s="4">
        <f>IF($E127="","",IF($L127="Evet",-H127,E127-G127-H127-I127-J127-K127))</f>
        <v/>
      </c>
    </row>
    <row r="128">
      <c r="A128" s="2" t="n"/>
      <c r="B128" s="3" t="n"/>
      <c r="C128" s="3" t="n"/>
      <c r="D128" s="3" t="n"/>
      <c r="E128" s="4" t="n"/>
      <c r="F128" s="5" t="n"/>
      <c r="G128" s="4">
        <f>IF($E128="","",ROUND(E128*F128/100,2))</f>
        <v/>
      </c>
      <c r="H128" s="4" t="n"/>
      <c r="I128" s="4">
        <f>IF($E128="","",13.19)</f>
        <v/>
      </c>
      <c r="J128" s="4">
        <f>IF($E128="","",ROUND(E128/1.2*0.01,2))</f>
        <v/>
      </c>
      <c r="K128" s="4" t="n"/>
      <c r="L128" s="3" t="n"/>
      <c r="M128" s="4">
        <f>IF($E128="","",IF($L128="Evet",-H128,E128-G128-H128-I128-J128-K128))</f>
        <v/>
      </c>
    </row>
    <row r="129">
      <c r="A129" s="2" t="n"/>
      <c r="B129" s="3" t="n"/>
      <c r="C129" s="3" t="n"/>
      <c r="D129" s="3" t="n"/>
      <c r="E129" s="4" t="n"/>
      <c r="F129" s="5" t="n"/>
      <c r="G129" s="4">
        <f>IF($E129="","",ROUND(E129*F129/100,2))</f>
        <v/>
      </c>
      <c r="H129" s="4" t="n"/>
      <c r="I129" s="4">
        <f>IF($E129="","",13.19)</f>
        <v/>
      </c>
      <c r="J129" s="4">
        <f>IF($E129="","",ROUND(E129/1.2*0.01,2))</f>
        <v/>
      </c>
      <c r="K129" s="4" t="n"/>
      <c r="L129" s="3" t="n"/>
      <c r="M129" s="4">
        <f>IF($E129="","",IF($L129="Evet",-H129,E129-G129-H129-I129-J129-K129))</f>
        <v/>
      </c>
    </row>
    <row r="130">
      <c r="A130" s="2" t="n"/>
      <c r="B130" s="3" t="n"/>
      <c r="C130" s="3" t="n"/>
      <c r="D130" s="3" t="n"/>
      <c r="E130" s="4" t="n"/>
      <c r="F130" s="5" t="n"/>
      <c r="G130" s="4">
        <f>IF($E130="","",ROUND(E130*F130/100,2))</f>
        <v/>
      </c>
      <c r="H130" s="4" t="n"/>
      <c r="I130" s="4">
        <f>IF($E130="","",13.19)</f>
        <v/>
      </c>
      <c r="J130" s="4">
        <f>IF($E130="","",ROUND(E130/1.2*0.01,2))</f>
        <v/>
      </c>
      <c r="K130" s="4" t="n"/>
      <c r="L130" s="3" t="n"/>
      <c r="M130" s="4">
        <f>IF($E130="","",IF($L130="Evet",-H130,E130-G130-H130-I130-J130-K130))</f>
        <v/>
      </c>
    </row>
    <row r="131">
      <c r="A131" s="2" t="n"/>
      <c r="B131" s="3" t="n"/>
      <c r="C131" s="3" t="n"/>
      <c r="D131" s="3" t="n"/>
      <c r="E131" s="4" t="n"/>
      <c r="F131" s="5" t="n"/>
      <c r="G131" s="4">
        <f>IF($E131="","",ROUND(E131*F131/100,2))</f>
        <v/>
      </c>
      <c r="H131" s="4" t="n"/>
      <c r="I131" s="4">
        <f>IF($E131="","",13.19)</f>
        <v/>
      </c>
      <c r="J131" s="4">
        <f>IF($E131="","",ROUND(E131/1.2*0.01,2))</f>
        <v/>
      </c>
      <c r="K131" s="4" t="n"/>
      <c r="L131" s="3" t="n"/>
      <c r="M131" s="4">
        <f>IF($E131="","",IF($L131="Evet",-H131,E131-G131-H131-I131-J131-K131))</f>
        <v/>
      </c>
    </row>
    <row r="132">
      <c r="A132" s="2" t="n"/>
      <c r="B132" s="3" t="n"/>
      <c r="C132" s="3" t="n"/>
      <c r="D132" s="3" t="n"/>
      <c r="E132" s="4" t="n"/>
      <c r="F132" s="5" t="n"/>
      <c r="G132" s="4">
        <f>IF($E132="","",ROUND(E132*F132/100,2))</f>
        <v/>
      </c>
      <c r="H132" s="4" t="n"/>
      <c r="I132" s="4">
        <f>IF($E132="","",13.19)</f>
        <v/>
      </c>
      <c r="J132" s="4">
        <f>IF($E132="","",ROUND(E132/1.2*0.01,2))</f>
        <v/>
      </c>
      <c r="K132" s="4" t="n"/>
      <c r="L132" s="3" t="n"/>
      <c r="M132" s="4">
        <f>IF($E132="","",IF($L132="Evet",-H132,E132-G132-H132-I132-J132-K132))</f>
        <v/>
      </c>
    </row>
    <row r="133">
      <c r="A133" s="2" t="n"/>
      <c r="B133" s="3" t="n"/>
      <c r="C133" s="3" t="n"/>
      <c r="D133" s="3" t="n"/>
      <c r="E133" s="4" t="n"/>
      <c r="F133" s="5" t="n"/>
      <c r="G133" s="4">
        <f>IF($E133="","",ROUND(E133*F133/100,2))</f>
        <v/>
      </c>
      <c r="H133" s="4" t="n"/>
      <c r="I133" s="4">
        <f>IF($E133="","",13.19)</f>
        <v/>
      </c>
      <c r="J133" s="4">
        <f>IF($E133="","",ROUND(E133/1.2*0.01,2))</f>
        <v/>
      </c>
      <c r="K133" s="4" t="n"/>
      <c r="L133" s="3" t="n"/>
      <c r="M133" s="4">
        <f>IF($E133="","",IF($L133="Evet",-H133,E133-G133-H133-I133-J133-K133))</f>
        <v/>
      </c>
    </row>
    <row r="134">
      <c r="A134" s="2" t="n"/>
      <c r="B134" s="3" t="n"/>
      <c r="C134" s="3" t="n"/>
      <c r="D134" s="3" t="n"/>
      <c r="E134" s="4" t="n"/>
      <c r="F134" s="5" t="n"/>
      <c r="G134" s="4">
        <f>IF($E134="","",ROUND(E134*F134/100,2))</f>
        <v/>
      </c>
      <c r="H134" s="4" t="n"/>
      <c r="I134" s="4">
        <f>IF($E134="","",13.19)</f>
        <v/>
      </c>
      <c r="J134" s="4">
        <f>IF($E134="","",ROUND(E134/1.2*0.01,2))</f>
        <v/>
      </c>
      <c r="K134" s="4" t="n"/>
      <c r="L134" s="3" t="n"/>
      <c r="M134" s="4">
        <f>IF($E134="","",IF($L134="Evet",-H134,E134-G134-H134-I134-J134-K134))</f>
        <v/>
      </c>
    </row>
    <row r="135">
      <c r="A135" s="2" t="n"/>
      <c r="B135" s="3" t="n"/>
      <c r="C135" s="3" t="n"/>
      <c r="D135" s="3" t="n"/>
      <c r="E135" s="4" t="n"/>
      <c r="F135" s="5" t="n"/>
      <c r="G135" s="4">
        <f>IF($E135="","",ROUND(E135*F135/100,2))</f>
        <v/>
      </c>
      <c r="H135" s="4" t="n"/>
      <c r="I135" s="4">
        <f>IF($E135="","",13.19)</f>
        <v/>
      </c>
      <c r="J135" s="4">
        <f>IF($E135="","",ROUND(E135/1.2*0.01,2))</f>
        <v/>
      </c>
      <c r="K135" s="4" t="n"/>
      <c r="L135" s="3" t="n"/>
      <c r="M135" s="4">
        <f>IF($E135="","",IF($L135="Evet",-H135,E135-G135-H135-I135-J135-K135))</f>
        <v/>
      </c>
    </row>
    <row r="136">
      <c r="A136" s="2" t="n"/>
      <c r="B136" s="3" t="n"/>
      <c r="C136" s="3" t="n"/>
      <c r="D136" s="3" t="n"/>
      <c r="E136" s="4" t="n"/>
      <c r="F136" s="5" t="n"/>
      <c r="G136" s="4">
        <f>IF($E136="","",ROUND(E136*F136/100,2))</f>
        <v/>
      </c>
      <c r="H136" s="4" t="n"/>
      <c r="I136" s="4">
        <f>IF($E136="","",13.19)</f>
        <v/>
      </c>
      <c r="J136" s="4">
        <f>IF($E136="","",ROUND(E136/1.2*0.01,2))</f>
        <v/>
      </c>
      <c r="K136" s="4" t="n"/>
      <c r="L136" s="3" t="n"/>
      <c r="M136" s="4">
        <f>IF($E136="","",IF($L136="Evet",-H136,E136-G136-H136-I136-J136-K136))</f>
        <v/>
      </c>
    </row>
    <row r="137">
      <c r="A137" s="2" t="n"/>
      <c r="B137" s="3" t="n"/>
      <c r="C137" s="3" t="n"/>
      <c r="D137" s="3" t="n"/>
      <c r="E137" s="4" t="n"/>
      <c r="F137" s="5" t="n"/>
      <c r="G137" s="4">
        <f>IF($E137="","",ROUND(E137*F137/100,2))</f>
        <v/>
      </c>
      <c r="H137" s="4" t="n"/>
      <c r="I137" s="4">
        <f>IF($E137="","",13.19)</f>
        <v/>
      </c>
      <c r="J137" s="4">
        <f>IF($E137="","",ROUND(E137/1.2*0.01,2))</f>
        <v/>
      </c>
      <c r="K137" s="4" t="n"/>
      <c r="L137" s="3" t="n"/>
      <c r="M137" s="4">
        <f>IF($E137="","",IF($L137="Evet",-H137,E137-G137-H137-I137-J137-K137))</f>
        <v/>
      </c>
    </row>
    <row r="138">
      <c r="A138" s="2" t="n"/>
      <c r="B138" s="3" t="n"/>
      <c r="C138" s="3" t="n"/>
      <c r="D138" s="3" t="n"/>
      <c r="E138" s="4" t="n"/>
      <c r="F138" s="5" t="n"/>
      <c r="G138" s="4">
        <f>IF($E138="","",ROUND(E138*F138/100,2))</f>
        <v/>
      </c>
      <c r="H138" s="4" t="n"/>
      <c r="I138" s="4">
        <f>IF($E138="","",13.19)</f>
        <v/>
      </c>
      <c r="J138" s="4">
        <f>IF($E138="","",ROUND(E138/1.2*0.01,2))</f>
        <v/>
      </c>
      <c r="K138" s="4" t="n"/>
      <c r="L138" s="3" t="n"/>
      <c r="M138" s="4">
        <f>IF($E138="","",IF($L138="Evet",-H138,E138-G138-H138-I138-J138-K138))</f>
        <v/>
      </c>
    </row>
    <row r="139">
      <c r="A139" s="2" t="n"/>
      <c r="B139" s="3" t="n"/>
      <c r="C139" s="3" t="n"/>
      <c r="D139" s="3" t="n"/>
      <c r="E139" s="4" t="n"/>
      <c r="F139" s="5" t="n"/>
      <c r="G139" s="4">
        <f>IF($E139="","",ROUND(E139*F139/100,2))</f>
        <v/>
      </c>
      <c r="H139" s="4" t="n"/>
      <c r="I139" s="4">
        <f>IF($E139="","",13.19)</f>
        <v/>
      </c>
      <c r="J139" s="4">
        <f>IF($E139="","",ROUND(E139/1.2*0.01,2))</f>
        <v/>
      </c>
      <c r="K139" s="4" t="n"/>
      <c r="L139" s="3" t="n"/>
      <c r="M139" s="4">
        <f>IF($E139="","",IF($L139="Evet",-H139,E139-G139-H139-I139-J139-K139))</f>
        <v/>
      </c>
    </row>
    <row r="140">
      <c r="A140" s="2" t="n"/>
      <c r="B140" s="3" t="n"/>
      <c r="C140" s="3" t="n"/>
      <c r="D140" s="3" t="n"/>
      <c r="E140" s="4" t="n"/>
      <c r="F140" s="5" t="n"/>
      <c r="G140" s="4">
        <f>IF($E140="","",ROUND(E140*F140/100,2))</f>
        <v/>
      </c>
      <c r="H140" s="4" t="n"/>
      <c r="I140" s="4">
        <f>IF($E140="","",13.19)</f>
        <v/>
      </c>
      <c r="J140" s="4">
        <f>IF($E140="","",ROUND(E140/1.2*0.01,2))</f>
        <v/>
      </c>
      <c r="K140" s="4" t="n"/>
      <c r="L140" s="3" t="n"/>
      <c r="M140" s="4">
        <f>IF($E140="","",IF($L140="Evet",-H140,E140-G140-H140-I140-J140-K140))</f>
        <v/>
      </c>
    </row>
    <row r="141">
      <c r="A141" s="2" t="n"/>
      <c r="B141" s="3" t="n"/>
      <c r="C141" s="3" t="n"/>
      <c r="D141" s="3" t="n"/>
      <c r="E141" s="4" t="n"/>
      <c r="F141" s="5" t="n"/>
      <c r="G141" s="4">
        <f>IF($E141="","",ROUND(E141*F141/100,2))</f>
        <v/>
      </c>
      <c r="H141" s="4" t="n"/>
      <c r="I141" s="4">
        <f>IF($E141="","",13.19)</f>
        <v/>
      </c>
      <c r="J141" s="4">
        <f>IF($E141="","",ROUND(E141/1.2*0.01,2))</f>
        <v/>
      </c>
      <c r="K141" s="4" t="n"/>
      <c r="L141" s="3" t="n"/>
      <c r="M141" s="4">
        <f>IF($E141="","",IF($L141="Evet",-H141,E141-G141-H141-I141-J141-K141))</f>
        <v/>
      </c>
    </row>
    <row r="142">
      <c r="A142" s="2" t="n"/>
      <c r="B142" s="3" t="n"/>
      <c r="C142" s="3" t="n"/>
      <c r="D142" s="3" t="n"/>
      <c r="E142" s="4" t="n"/>
      <c r="F142" s="5" t="n"/>
      <c r="G142" s="4">
        <f>IF($E142="","",ROUND(E142*F142/100,2))</f>
        <v/>
      </c>
      <c r="H142" s="4" t="n"/>
      <c r="I142" s="4">
        <f>IF($E142="","",13.19)</f>
        <v/>
      </c>
      <c r="J142" s="4">
        <f>IF($E142="","",ROUND(E142/1.2*0.01,2))</f>
        <v/>
      </c>
      <c r="K142" s="4" t="n"/>
      <c r="L142" s="3" t="n"/>
      <c r="M142" s="4">
        <f>IF($E142="","",IF($L142="Evet",-H142,E142-G142-H142-I142-J142-K142))</f>
        <v/>
      </c>
    </row>
    <row r="143">
      <c r="A143" s="2" t="n"/>
      <c r="B143" s="3" t="n"/>
      <c r="C143" s="3" t="n"/>
      <c r="D143" s="3" t="n"/>
      <c r="E143" s="4" t="n"/>
      <c r="F143" s="5" t="n"/>
      <c r="G143" s="4">
        <f>IF($E143="","",ROUND(E143*F143/100,2))</f>
        <v/>
      </c>
      <c r="H143" s="4" t="n"/>
      <c r="I143" s="4">
        <f>IF($E143="","",13.19)</f>
        <v/>
      </c>
      <c r="J143" s="4">
        <f>IF($E143="","",ROUND(E143/1.2*0.01,2))</f>
        <v/>
      </c>
      <c r="K143" s="4" t="n"/>
      <c r="L143" s="3" t="n"/>
      <c r="M143" s="4">
        <f>IF($E143="","",IF($L143="Evet",-H143,E143-G143-H143-I143-J143-K143))</f>
        <v/>
      </c>
    </row>
    <row r="144">
      <c r="A144" s="2" t="n"/>
      <c r="B144" s="3" t="n"/>
      <c r="C144" s="3" t="n"/>
      <c r="D144" s="3" t="n"/>
      <c r="E144" s="4" t="n"/>
      <c r="F144" s="5" t="n"/>
      <c r="G144" s="4">
        <f>IF($E144="","",ROUND(E144*F144/100,2))</f>
        <v/>
      </c>
      <c r="H144" s="4" t="n"/>
      <c r="I144" s="4">
        <f>IF($E144="","",13.19)</f>
        <v/>
      </c>
      <c r="J144" s="4">
        <f>IF($E144="","",ROUND(E144/1.2*0.01,2))</f>
        <v/>
      </c>
      <c r="K144" s="4" t="n"/>
      <c r="L144" s="3" t="n"/>
      <c r="M144" s="4">
        <f>IF($E144="","",IF($L144="Evet",-H144,E144-G144-H144-I144-J144-K144))</f>
        <v/>
      </c>
    </row>
    <row r="145">
      <c r="A145" s="2" t="n"/>
      <c r="B145" s="3" t="n"/>
      <c r="C145" s="3" t="n"/>
      <c r="D145" s="3" t="n"/>
      <c r="E145" s="4" t="n"/>
      <c r="F145" s="5" t="n"/>
      <c r="G145" s="4">
        <f>IF($E145="","",ROUND(E145*F145/100,2))</f>
        <v/>
      </c>
      <c r="H145" s="4" t="n"/>
      <c r="I145" s="4">
        <f>IF($E145="","",13.19)</f>
        <v/>
      </c>
      <c r="J145" s="4">
        <f>IF($E145="","",ROUND(E145/1.2*0.01,2))</f>
        <v/>
      </c>
      <c r="K145" s="4" t="n"/>
      <c r="L145" s="3" t="n"/>
      <c r="M145" s="4">
        <f>IF($E145="","",IF($L145="Evet",-H145,E145-G145-H145-I145-J145-K145))</f>
        <v/>
      </c>
    </row>
    <row r="146">
      <c r="A146" s="2" t="n"/>
      <c r="B146" s="3" t="n"/>
      <c r="C146" s="3" t="n"/>
      <c r="D146" s="3" t="n"/>
      <c r="E146" s="4" t="n"/>
      <c r="F146" s="5" t="n"/>
      <c r="G146" s="4">
        <f>IF($E146="","",ROUND(E146*F146/100,2))</f>
        <v/>
      </c>
      <c r="H146" s="4" t="n"/>
      <c r="I146" s="4">
        <f>IF($E146="","",13.19)</f>
        <v/>
      </c>
      <c r="J146" s="4">
        <f>IF($E146="","",ROUND(E146/1.2*0.01,2))</f>
        <v/>
      </c>
      <c r="K146" s="4" t="n"/>
      <c r="L146" s="3" t="n"/>
      <c r="M146" s="4">
        <f>IF($E146="","",IF($L146="Evet",-H146,E146-G146-H146-I146-J146-K146))</f>
        <v/>
      </c>
    </row>
    <row r="147">
      <c r="A147" s="2" t="n"/>
      <c r="B147" s="3" t="n"/>
      <c r="C147" s="3" t="n"/>
      <c r="D147" s="3" t="n"/>
      <c r="E147" s="4" t="n"/>
      <c r="F147" s="5" t="n"/>
      <c r="G147" s="4">
        <f>IF($E147="","",ROUND(E147*F147/100,2))</f>
        <v/>
      </c>
      <c r="H147" s="4" t="n"/>
      <c r="I147" s="4">
        <f>IF($E147="","",13.19)</f>
        <v/>
      </c>
      <c r="J147" s="4">
        <f>IF($E147="","",ROUND(E147/1.2*0.01,2))</f>
        <v/>
      </c>
      <c r="K147" s="4" t="n"/>
      <c r="L147" s="3" t="n"/>
      <c r="M147" s="4">
        <f>IF($E147="","",IF($L147="Evet",-H147,E147-G147-H147-I147-J147-K147))</f>
        <v/>
      </c>
    </row>
    <row r="148">
      <c r="A148" s="2" t="n"/>
      <c r="B148" s="3" t="n"/>
      <c r="C148" s="3" t="n"/>
      <c r="D148" s="3" t="n"/>
      <c r="E148" s="4" t="n"/>
      <c r="F148" s="5" t="n"/>
      <c r="G148" s="4">
        <f>IF($E148="","",ROUND(E148*F148/100,2))</f>
        <v/>
      </c>
      <c r="H148" s="4" t="n"/>
      <c r="I148" s="4">
        <f>IF($E148="","",13.19)</f>
        <v/>
      </c>
      <c r="J148" s="4">
        <f>IF($E148="","",ROUND(E148/1.2*0.01,2))</f>
        <v/>
      </c>
      <c r="K148" s="4" t="n"/>
      <c r="L148" s="3" t="n"/>
      <c r="M148" s="4">
        <f>IF($E148="","",IF($L148="Evet",-H148,E148-G148-H148-I148-J148-K148))</f>
        <v/>
      </c>
    </row>
    <row r="149">
      <c r="A149" s="2" t="n"/>
      <c r="B149" s="3" t="n"/>
      <c r="C149" s="3" t="n"/>
      <c r="D149" s="3" t="n"/>
      <c r="E149" s="4" t="n"/>
      <c r="F149" s="5" t="n"/>
      <c r="G149" s="4">
        <f>IF($E149="","",ROUND(E149*F149/100,2))</f>
        <v/>
      </c>
      <c r="H149" s="4" t="n"/>
      <c r="I149" s="4">
        <f>IF($E149="","",13.19)</f>
        <v/>
      </c>
      <c r="J149" s="4">
        <f>IF($E149="","",ROUND(E149/1.2*0.01,2))</f>
        <v/>
      </c>
      <c r="K149" s="4" t="n"/>
      <c r="L149" s="3" t="n"/>
      <c r="M149" s="4">
        <f>IF($E149="","",IF($L149="Evet",-H149,E149-G149-H149-I149-J149-K149))</f>
        <v/>
      </c>
    </row>
    <row r="150">
      <c r="A150" s="2" t="n"/>
      <c r="B150" s="3" t="n"/>
      <c r="C150" s="3" t="n"/>
      <c r="D150" s="3" t="n"/>
      <c r="E150" s="4" t="n"/>
      <c r="F150" s="5" t="n"/>
      <c r="G150" s="4">
        <f>IF($E150="","",ROUND(E150*F150/100,2))</f>
        <v/>
      </c>
      <c r="H150" s="4" t="n"/>
      <c r="I150" s="4">
        <f>IF($E150="","",13.19)</f>
        <v/>
      </c>
      <c r="J150" s="4">
        <f>IF($E150="","",ROUND(E150/1.2*0.01,2))</f>
        <v/>
      </c>
      <c r="K150" s="4" t="n"/>
      <c r="L150" s="3" t="n"/>
      <c r="M150" s="4">
        <f>IF($E150="","",IF($L150="Evet",-H150,E150-G150-H150-I150-J150-K150))</f>
        <v/>
      </c>
    </row>
    <row r="151">
      <c r="A151" s="2" t="n"/>
      <c r="B151" s="3" t="n"/>
      <c r="C151" s="3" t="n"/>
      <c r="D151" s="3" t="n"/>
      <c r="E151" s="4" t="n"/>
      <c r="F151" s="5" t="n"/>
      <c r="G151" s="4">
        <f>IF($E151="","",ROUND(E151*F151/100,2))</f>
        <v/>
      </c>
      <c r="H151" s="4" t="n"/>
      <c r="I151" s="4">
        <f>IF($E151="","",13.19)</f>
        <v/>
      </c>
      <c r="J151" s="4">
        <f>IF($E151="","",ROUND(E151/1.2*0.01,2))</f>
        <v/>
      </c>
      <c r="K151" s="4" t="n"/>
      <c r="L151" s="3" t="n"/>
      <c r="M151" s="4">
        <f>IF($E151="","",IF($L151="Evet",-H151,E151-G151-H151-I151-J151-K151))</f>
        <v/>
      </c>
    </row>
    <row r="152">
      <c r="A152" s="2" t="n"/>
      <c r="B152" s="3" t="n"/>
      <c r="C152" s="3" t="n"/>
      <c r="D152" s="3" t="n"/>
      <c r="E152" s="4" t="n"/>
      <c r="F152" s="5" t="n"/>
      <c r="G152" s="4">
        <f>IF($E152="","",ROUND(E152*F152/100,2))</f>
        <v/>
      </c>
      <c r="H152" s="4" t="n"/>
      <c r="I152" s="4">
        <f>IF($E152="","",13.19)</f>
        <v/>
      </c>
      <c r="J152" s="4">
        <f>IF($E152="","",ROUND(E152/1.2*0.01,2))</f>
        <v/>
      </c>
      <c r="K152" s="4" t="n"/>
      <c r="L152" s="3" t="n"/>
      <c r="M152" s="4">
        <f>IF($E152="","",IF($L152="Evet",-H152,E152-G152-H152-I152-J152-K152))</f>
        <v/>
      </c>
    </row>
    <row r="153">
      <c r="A153" s="2" t="n"/>
      <c r="B153" s="3" t="n"/>
      <c r="C153" s="3" t="n"/>
      <c r="D153" s="3" t="n"/>
      <c r="E153" s="4" t="n"/>
      <c r="F153" s="5" t="n"/>
      <c r="G153" s="4">
        <f>IF($E153="","",ROUND(E153*F153/100,2))</f>
        <v/>
      </c>
      <c r="H153" s="4" t="n"/>
      <c r="I153" s="4">
        <f>IF($E153="","",13.19)</f>
        <v/>
      </c>
      <c r="J153" s="4">
        <f>IF($E153="","",ROUND(E153/1.2*0.01,2))</f>
        <v/>
      </c>
      <c r="K153" s="4" t="n"/>
      <c r="L153" s="3" t="n"/>
      <c r="M153" s="4">
        <f>IF($E153="","",IF($L153="Evet",-H153,E153-G153-H153-I153-J153-K153))</f>
        <v/>
      </c>
    </row>
    <row r="154">
      <c r="A154" s="2" t="n"/>
      <c r="B154" s="3" t="n"/>
      <c r="C154" s="3" t="n"/>
      <c r="D154" s="3" t="n"/>
      <c r="E154" s="4" t="n"/>
      <c r="F154" s="5" t="n"/>
      <c r="G154" s="4">
        <f>IF($E154="","",ROUND(E154*F154/100,2))</f>
        <v/>
      </c>
      <c r="H154" s="4" t="n"/>
      <c r="I154" s="4">
        <f>IF($E154="","",13.19)</f>
        <v/>
      </c>
      <c r="J154" s="4">
        <f>IF($E154="","",ROUND(E154/1.2*0.01,2))</f>
        <v/>
      </c>
      <c r="K154" s="4" t="n"/>
      <c r="L154" s="3" t="n"/>
      <c r="M154" s="4">
        <f>IF($E154="","",IF($L154="Evet",-H154,E154-G154-H154-I154-J154-K154))</f>
        <v/>
      </c>
    </row>
    <row r="155">
      <c r="A155" s="2" t="n"/>
      <c r="B155" s="3" t="n"/>
      <c r="C155" s="3" t="n"/>
      <c r="D155" s="3" t="n"/>
      <c r="E155" s="4" t="n"/>
      <c r="F155" s="5" t="n"/>
      <c r="G155" s="4">
        <f>IF($E155="","",ROUND(E155*F155/100,2))</f>
        <v/>
      </c>
      <c r="H155" s="4" t="n"/>
      <c r="I155" s="4">
        <f>IF($E155="","",13.19)</f>
        <v/>
      </c>
      <c r="J155" s="4">
        <f>IF($E155="","",ROUND(E155/1.2*0.01,2))</f>
        <v/>
      </c>
      <c r="K155" s="4" t="n"/>
      <c r="L155" s="3" t="n"/>
      <c r="M155" s="4">
        <f>IF($E155="","",IF($L155="Evet",-H155,E155-G155-H155-I155-J155-K155))</f>
        <v/>
      </c>
    </row>
    <row r="156">
      <c r="A156" s="2" t="n"/>
      <c r="B156" s="3" t="n"/>
      <c r="C156" s="3" t="n"/>
      <c r="D156" s="3" t="n"/>
      <c r="E156" s="4" t="n"/>
      <c r="F156" s="5" t="n"/>
      <c r="G156" s="4">
        <f>IF($E156="","",ROUND(E156*F156/100,2))</f>
        <v/>
      </c>
      <c r="H156" s="4" t="n"/>
      <c r="I156" s="4">
        <f>IF($E156="","",13.19)</f>
        <v/>
      </c>
      <c r="J156" s="4">
        <f>IF($E156="","",ROUND(E156/1.2*0.01,2))</f>
        <v/>
      </c>
      <c r="K156" s="4" t="n"/>
      <c r="L156" s="3" t="n"/>
      <c r="M156" s="4">
        <f>IF($E156="","",IF($L156="Evet",-H156,E156-G156-H156-I156-J156-K156))</f>
        <v/>
      </c>
    </row>
    <row r="157">
      <c r="A157" s="2" t="n"/>
      <c r="B157" s="3" t="n"/>
      <c r="C157" s="3" t="n"/>
      <c r="D157" s="3" t="n"/>
      <c r="E157" s="4" t="n"/>
      <c r="F157" s="5" t="n"/>
      <c r="G157" s="4">
        <f>IF($E157="","",ROUND(E157*F157/100,2))</f>
        <v/>
      </c>
      <c r="H157" s="4" t="n"/>
      <c r="I157" s="4">
        <f>IF($E157="","",13.19)</f>
        <v/>
      </c>
      <c r="J157" s="4">
        <f>IF($E157="","",ROUND(E157/1.2*0.01,2))</f>
        <v/>
      </c>
      <c r="K157" s="4" t="n"/>
      <c r="L157" s="3" t="n"/>
      <c r="M157" s="4">
        <f>IF($E157="","",IF($L157="Evet",-H157,E157-G157-H157-I157-J157-K157))</f>
        <v/>
      </c>
    </row>
    <row r="158">
      <c r="A158" s="2" t="n"/>
      <c r="B158" s="3" t="n"/>
      <c r="C158" s="3" t="n"/>
      <c r="D158" s="3" t="n"/>
      <c r="E158" s="4" t="n"/>
      <c r="F158" s="5" t="n"/>
      <c r="G158" s="4">
        <f>IF($E158="","",ROUND(E158*F158/100,2))</f>
        <v/>
      </c>
      <c r="H158" s="4" t="n"/>
      <c r="I158" s="4">
        <f>IF($E158="","",13.19)</f>
        <v/>
      </c>
      <c r="J158" s="4">
        <f>IF($E158="","",ROUND(E158/1.2*0.01,2))</f>
        <v/>
      </c>
      <c r="K158" s="4" t="n"/>
      <c r="L158" s="3" t="n"/>
      <c r="M158" s="4">
        <f>IF($E158="","",IF($L158="Evet",-H158,E158-G158-H158-I158-J158-K158))</f>
        <v/>
      </c>
    </row>
    <row r="159">
      <c r="A159" s="2" t="n"/>
      <c r="B159" s="3" t="n"/>
      <c r="C159" s="3" t="n"/>
      <c r="D159" s="3" t="n"/>
      <c r="E159" s="4" t="n"/>
      <c r="F159" s="5" t="n"/>
      <c r="G159" s="4">
        <f>IF($E159="","",ROUND(E159*F159/100,2))</f>
        <v/>
      </c>
      <c r="H159" s="4" t="n"/>
      <c r="I159" s="4">
        <f>IF($E159="","",13.19)</f>
        <v/>
      </c>
      <c r="J159" s="4">
        <f>IF($E159="","",ROUND(E159/1.2*0.01,2))</f>
        <v/>
      </c>
      <c r="K159" s="4" t="n"/>
      <c r="L159" s="3" t="n"/>
      <c r="M159" s="4">
        <f>IF($E159="","",IF($L159="Evet",-H159,E159-G159-H159-I159-J159-K159))</f>
        <v/>
      </c>
    </row>
    <row r="160">
      <c r="A160" s="2" t="n"/>
      <c r="B160" s="3" t="n"/>
      <c r="C160" s="3" t="n"/>
      <c r="D160" s="3" t="n"/>
      <c r="E160" s="4" t="n"/>
      <c r="F160" s="5" t="n"/>
      <c r="G160" s="4">
        <f>IF($E160="","",ROUND(E160*F160/100,2))</f>
        <v/>
      </c>
      <c r="H160" s="4" t="n"/>
      <c r="I160" s="4">
        <f>IF($E160="","",13.19)</f>
        <v/>
      </c>
      <c r="J160" s="4">
        <f>IF($E160="","",ROUND(E160/1.2*0.01,2))</f>
        <v/>
      </c>
      <c r="K160" s="4" t="n"/>
      <c r="L160" s="3" t="n"/>
      <c r="M160" s="4">
        <f>IF($E160="","",IF($L160="Evet",-H160,E160-G160-H160-I160-J160-K160))</f>
        <v/>
      </c>
    </row>
    <row r="161">
      <c r="A161" s="2" t="n"/>
      <c r="B161" s="3" t="n"/>
      <c r="C161" s="3" t="n"/>
      <c r="D161" s="3" t="n"/>
      <c r="E161" s="4" t="n"/>
      <c r="F161" s="5" t="n"/>
      <c r="G161" s="4">
        <f>IF($E161="","",ROUND(E161*F161/100,2))</f>
        <v/>
      </c>
      <c r="H161" s="4" t="n"/>
      <c r="I161" s="4">
        <f>IF($E161="","",13.19)</f>
        <v/>
      </c>
      <c r="J161" s="4">
        <f>IF($E161="","",ROUND(E161/1.2*0.01,2))</f>
        <v/>
      </c>
      <c r="K161" s="4" t="n"/>
      <c r="L161" s="3" t="n"/>
      <c r="M161" s="4">
        <f>IF($E161="","",IF($L161="Evet",-H161,E161-G161-H161-I161-J161-K161))</f>
        <v/>
      </c>
    </row>
    <row r="162">
      <c r="A162" s="2" t="n"/>
      <c r="B162" s="3" t="n"/>
      <c r="C162" s="3" t="n"/>
      <c r="D162" s="3" t="n"/>
      <c r="E162" s="4" t="n"/>
      <c r="F162" s="5" t="n"/>
      <c r="G162" s="4">
        <f>IF($E162="","",ROUND(E162*F162/100,2))</f>
        <v/>
      </c>
      <c r="H162" s="4" t="n"/>
      <c r="I162" s="4">
        <f>IF($E162="","",13.19)</f>
        <v/>
      </c>
      <c r="J162" s="4">
        <f>IF($E162="","",ROUND(E162/1.2*0.01,2))</f>
        <v/>
      </c>
      <c r="K162" s="4" t="n"/>
      <c r="L162" s="3" t="n"/>
      <c r="M162" s="4">
        <f>IF($E162="","",IF($L162="Evet",-H162,E162-G162-H162-I162-J162-K162))</f>
        <v/>
      </c>
    </row>
    <row r="163">
      <c r="A163" s="2" t="n"/>
      <c r="B163" s="3" t="n"/>
      <c r="C163" s="3" t="n"/>
      <c r="D163" s="3" t="n"/>
      <c r="E163" s="4" t="n"/>
      <c r="F163" s="5" t="n"/>
      <c r="G163" s="4">
        <f>IF($E163="","",ROUND(E163*F163/100,2))</f>
        <v/>
      </c>
      <c r="H163" s="4" t="n"/>
      <c r="I163" s="4">
        <f>IF($E163="","",13.19)</f>
        <v/>
      </c>
      <c r="J163" s="4">
        <f>IF($E163="","",ROUND(E163/1.2*0.01,2))</f>
        <v/>
      </c>
      <c r="K163" s="4" t="n"/>
      <c r="L163" s="3" t="n"/>
      <c r="M163" s="4">
        <f>IF($E163="","",IF($L163="Evet",-H163,E163-G163-H163-I163-J163-K163))</f>
        <v/>
      </c>
    </row>
    <row r="164">
      <c r="A164" s="2" t="n"/>
      <c r="B164" s="3" t="n"/>
      <c r="C164" s="3" t="n"/>
      <c r="D164" s="3" t="n"/>
      <c r="E164" s="4" t="n"/>
      <c r="F164" s="5" t="n"/>
      <c r="G164" s="4">
        <f>IF($E164="","",ROUND(E164*F164/100,2))</f>
        <v/>
      </c>
      <c r="H164" s="4" t="n"/>
      <c r="I164" s="4">
        <f>IF($E164="","",13.19)</f>
        <v/>
      </c>
      <c r="J164" s="4">
        <f>IF($E164="","",ROUND(E164/1.2*0.01,2))</f>
        <v/>
      </c>
      <c r="K164" s="4" t="n"/>
      <c r="L164" s="3" t="n"/>
      <c r="M164" s="4">
        <f>IF($E164="","",IF($L164="Evet",-H164,E164-G164-H164-I164-J164-K164))</f>
        <v/>
      </c>
    </row>
    <row r="165">
      <c r="A165" s="2" t="n"/>
      <c r="B165" s="3" t="n"/>
      <c r="C165" s="3" t="n"/>
      <c r="D165" s="3" t="n"/>
      <c r="E165" s="4" t="n"/>
      <c r="F165" s="5" t="n"/>
      <c r="G165" s="4">
        <f>IF($E165="","",ROUND(E165*F165/100,2))</f>
        <v/>
      </c>
      <c r="H165" s="4" t="n"/>
      <c r="I165" s="4">
        <f>IF($E165="","",13.19)</f>
        <v/>
      </c>
      <c r="J165" s="4">
        <f>IF($E165="","",ROUND(E165/1.2*0.01,2))</f>
        <v/>
      </c>
      <c r="K165" s="4" t="n"/>
      <c r="L165" s="3" t="n"/>
      <c r="M165" s="4">
        <f>IF($E165="","",IF($L165="Evet",-H165,E165-G165-H165-I165-J165-K165))</f>
        <v/>
      </c>
    </row>
    <row r="166">
      <c r="A166" s="2" t="n"/>
      <c r="B166" s="3" t="n"/>
      <c r="C166" s="3" t="n"/>
      <c r="D166" s="3" t="n"/>
      <c r="E166" s="4" t="n"/>
      <c r="F166" s="5" t="n"/>
      <c r="G166" s="4">
        <f>IF($E166="","",ROUND(E166*F166/100,2))</f>
        <v/>
      </c>
      <c r="H166" s="4" t="n"/>
      <c r="I166" s="4">
        <f>IF($E166="","",13.19)</f>
        <v/>
      </c>
      <c r="J166" s="4">
        <f>IF($E166="","",ROUND(E166/1.2*0.01,2))</f>
        <v/>
      </c>
      <c r="K166" s="4" t="n"/>
      <c r="L166" s="3" t="n"/>
      <c r="M166" s="4">
        <f>IF($E166="","",IF($L166="Evet",-H166,E166-G166-H166-I166-J166-K166))</f>
        <v/>
      </c>
    </row>
    <row r="167">
      <c r="A167" s="2" t="n"/>
      <c r="B167" s="3" t="n"/>
      <c r="C167" s="3" t="n"/>
      <c r="D167" s="3" t="n"/>
      <c r="E167" s="4" t="n"/>
      <c r="F167" s="5" t="n"/>
      <c r="G167" s="4">
        <f>IF($E167="","",ROUND(E167*F167/100,2))</f>
        <v/>
      </c>
      <c r="H167" s="4" t="n"/>
      <c r="I167" s="4">
        <f>IF($E167="","",13.19)</f>
        <v/>
      </c>
      <c r="J167" s="4">
        <f>IF($E167="","",ROUND(E167/1.2*0.01,2))</f>
        <v/>
      </c>
      <c r="K167" s="4" t="n"/>
      <c r="L167" s="3" t="n"/>
      <c r="M167" s="4">
        <f>IF($E167="","",IF($L167="Evet",-H167,E167-G167-H167-I167-J167-K167))</f>
        <v/>
      </c>
    </row>
    <row r="168">
      <c r="A168" s="2" t="n"/>
      <c r="B168" s="3" t="n"/>
      <c r="C168" s="3" t="n"/>
      <c r="D168" s="3" t="n"/>
      <c r="E168" s="4" t="n"/>
      <c r="F168" s="5" t="n"/>
      <c r="G168" s="4">
        <f>IF($E168="","",ROUND(E168*F168/100,2))</f>
        <v/>
      </c>
      <c r="H168" s="4" t="n"/>
      <c r="I168" s="4">
        <f>IF($E168="","",13.19)</f>
        <v/>
      </c>
      <c r="J168" s="4">
        <f>IF($E168="","",ROUND(E168/1.2*0.01,2))</f>
        <v/>
      </c>
      <c r="K168" s="4" t="n"/>
      <c r="L168" s="3" t="n"/>
      <c r="M168" s="4">
        <f>IF($E168="","",IF($L168="Evet",-H168,E168-G168-H168-I168-J168-K168))</f>
        <v/>
      </c>
    </row>
    <row r="169">
      <c r="A169" s="2" t="n"/>
      <c r="B169" s="3" t="n"/>
      <c r="C169" s="3" t="n"/>
      <c r="D169" s="3" t="n"/>
      <c r="E169" s="4" t="n"/>
      <c r="F169" s="5" t="n"/>
      <c r="G169" s="4">
        <f>IF($E169="","",ROUND(E169*F169/100,2))</f>
        <v/>
      </c>
      <c r="H169" s="4" t="n"/>
      <c r="I169" s="4">
        <f>IF($E169="","",13.19)</f>
        <v/>
      </c>
      <c r="J169" s="4">
        <f>IF($E169="","",ROUND(E169/1.2*0.01,2))</f>
        <v/>
      </c>
      <c r="K169" s="4" t="n"/>
      <c r="L169" s="3" t="n"/>
      <c r="M169" s="4">
        <f>IF($E169="","",IF($L169="Evet",-H169,E169-G169-H169-I169-J169-K169))</f>
        <v/>
      </c>
    </row>
    <row r="170">
      <c r="A170" s="2" t="n"/>
      <c r="B170" s="3" t="n"/>
      <c r="C170" s="3" t="n"/>
      <c r="D170" s="3" t="n"/>
      <c r="E170" s="4" t="n"/>
      <c r="F170" s="5" t="n"/>
      <c r="G170" s="4">
        <f>IF($E170="","",ROUND(E170*F170/100,2))</f>
        <v/>
      </c>
      <c r="H170" s="4" t="n"/>
      <c r="I170" s="4">
        <f>IF($E170="","",13.19)</f>
        <v/>
      </c>
      <c r="J170" s="4">
        <f>IF($E170="","",ROUND(E170/1.2*0.01,2))</f>
        <v/>
      </c>
      <c r="K170" s="4" t="n"/>
      <c r="L170" s="3" t="n"/>
      <c r="M170" s="4">
        <f>IF($E170="","",IF($L170="Evet",-H170,E170-G170-H170-I170-J170-K170))</f>
        <v/>
      </c>
    </row>
    <row r="171">
      <c r="A171" s="2" t="n"/>
      <c r="B171" s="3" t="n"/>
      <c r="C171" s="3" t="n"/>
      <c r="D171" s="3" t="n"/>
      <c r="E171" s="4" t="n"/>
      <c r="F171" s="5" t="n"/>
      <c r="G171" s="4">
        <f>IF($E171="","",ROUND(E171*F171/100,2))</f>
        <v/>
      </c>
      <c r="H171" s="4" t="n"/>
      <c r="I171" s="4">
        <f>IF($E171="","",13.19)</f>
        <v/>
      </c>
      <c r="J171" s="4">
        <f>IF($E171="","",ROUND(E171/1.2*0.01,2))</f>
        <v/>
      </c>
      <c r="K171" s="4" t="n"/>
      <c r="L171" s="3" t="n"/>
      <c r="M171" s="4">
        <f>IF($E171="","",IF($L171="Evet",-H171,E171-G171-H171-I171-J171-K171))</f>
        <v/>
      </c>
    </row>
    <row r="172">
      <c r="A172" s="2" t="n"/>
      <c r="B172" s="3" t="n"/>
      <c r="C172" s="3" t="n"/>
      <c r="D172" s="3" t="n"/>
      <c r="E172" s="4" t="n"/>
      <c r="F172" s="5" t="n"/>
      <c r="G172" s="4">
        <f>IF($E172="","",ROUND(E172*F172/100,2))</f>
        <v/>
      </c>
      <c r="H172" s="4" t="n"/>
      <c r="I172" s="4">
        <f>IF($E172="","",13.19)</f>
        <v/>
      </c>
      <c r="J172" s="4">
        <f>IF($E172="","",ROUND(E172/1.2*0.01,2))</f>
        <v/>
      </c>
      <c r="K172" s="4" t="n"/>
      <c r="L172" s="3" t="n"/>
      <c r="M172" s="4">
        <f>IF($E172="","",IF($L172="Evet",-H172,E172-G172-H172-I172-J172-K172))</f>
        <v/>
      </c>
    </row>
    <row r="173">
      <c r="A173" s="2" t="n"/>
      <c r="B173" s="3" t="n"/>
      <c r="C173" s="3" t="n"/>
      <c r="D173" s="3" t="n"/>
      <c r="E173" s="4" t="n"/>
      <c r="F173" s="5" t="n"/>
      <c r="G173" s="4">
        <f>IF($E173="","",ROUND(E173*F173/100,2))</f>
        <v/>
      </c>
      <c r="H173" s="4" t="n"/>
      <c r="I173" s="4">
        <f>IF($E173="","",13.19)</f>
        <v/>
      </c>
      <c r="J173" s="4">
        <f>IF($E173="","",ROUND(E173/1.2*0.01,2))</f>
        <v/>
      </c>
      <c r="K173" s="4" t="n"/>
      <c r="L173" s="3" t="n"/>
      <c r="M173" s="4">
        <f>IF($E173="","",IF($L173="Evet",-H173,E173-G173-H173-I173-J173-K173))</f>
        <v/>
      </c>
    </row>
    <row r="174">
      <c r="A174" s="2" t="n"/>
      <c r="B174" s="3" t="n"/>
      <c r="C174" s="3" t="n"/>
      <c r="D174" s="3" t="n"/>
      <c r="E174" s="4" t="n"/>
      <c r="F174" s="5" t="n"/>
      <c r="G174" s="4">
        <f>IF($E174="","",ROUND(E174*F174/100,2))</f>
        <v/>
      </c>
      <c r="H174" s="4" t="n"/>
      <c r="I174" s="4">
        <f>IF($E174="","",13.19)</f>
        <v/>
      </c>
      <c r="J174" s="4">
        <f>IF($E174="","",ROUND(E174/1.2*0.01,2))</f>
        <v/>
      </c>
      <c r="K174" s="4" t="n"/>
      <c r="L174" s="3" t="n"/>
      <c r="M174" s="4">
        <f>IF($E174="","",IF($L174="Evet",-H174,E174-G174-H174-I174-J174-K174))</f>
        <v/>
      </c>
    </row>
    <row r="175">
      <c r="A175" s="2" t="n"/>
      <c r="B175" s="3" t="n"/>
      <c r="C175" s="3" t="n"/>
      <c r="D175" s="3" t="n"/>
      <c r="E175" s="4" t="n"/>
      <c r="F175" s="5" t="n"/>
      <c r="G175" s="4">
        <f>IF($E175="","",ROUND(E175*F175/100,2))</f>
        <v/>
      </c>
      <c r="H175" s="4" t="n"/>
      <c r="I175" s="4">
        <f>IF($E175="","",13.19)</f>
        <v/>
      </c>
      <c r="J175" s="4">
        <f>IF($E175="","",ROUND(E175/1.2*0.01,2))</f>
        <v/>
      </c>
      <c r="K175" s="4" t="n"/>
      <c r="L175" s="3" t="n"/>
      <c r="M175" s="4">
        <f>IF($E175="","",IF($L175="Evet",-H175,E175-G175-H175-I175-J175-K175))</f>
        <v/>
      </c>
    </row>
    <row r="176">
      <c r="A176" s="2" t="n"/>
      <c r="B176" s="3" t="n"/>
      <c r="C176" s="3" t="n"/>
      <c r="D176" s="3" t="n"/>
      <c r="E176" s="4" t="n"/>
      <c r="F176" s="5" t="n"/>
      <c r="G176" s="4">
        <f>IF($E176="","",ROUND(E176*F176/100,2))</f>
        <v/>
      </c>
      <c r="H176" s="4" t="n"/>
      <c r="I176" s="4">
        <f>IF($E176="","",13.19)</f>
        <v/>
      </c>
      <c r="J176" s="4">
        <f>IF($E176="","",ROUND(E176/1.2*0.01,2))</f>
        <v/>
      </c>
      <c r="K176" s="4" t="n"/>
      <c r="L176" s="3" t="n"/>
      <c r="M176" s="4">
        <f>IF($E176="","",IF($L176="Evet",-H176,E176-G176-H176-I176-J176-K176))</f>
        <v/>
      </c>
    </row>
    <row r="177">
      <c r="A177" s="2" t="n"/>
      <c r="B177" s="3" t="n"/>
      <c r="C177" s="3" t="n"/>
      <c r="D177" s="3" t="n"/>
      <c r="E177" s="4" t="n"/>
      <c r="F177" s="5" t="n"/>
      <c r="G177" s="4">
        <f>IF($E177="","",ROUND(E177*F177/100,2))</f>
        <v/>
      </c>
      <c r="H177" s="4" t="n"/>
      <c r="I177" s="4">
        <f>IF($E177="","",13.19)</f>
        <v/>
      </c>
      <c r="J177" s="4">
        <f>IF($E177="","",ROUND(E177/1.2*0.01,2))</f>
        <v/>
      </c>
      <c r="K177" s="4" t="n"/>
      <c r="L177" s="3" t="n"/>
      <c r="M177" s="4">
        <f>IF($E177="","",IF($L177="Evet",-H177,E177-G177-H177-I177-J177-K177))</f>
        <v/>
      </c>
    </row>
    <row r="178">
      <c r="A178" s="2" t="n"/>
      <c r="B178" s="3" t="n"/>
      <c r="C178" s="3" t="n"/>
      <c r="D178" s="3" t="n"/>
      <c r="E178" s="4" t="n"/>
      <c r="F178" s="5" t="n"/>
      <c r="G178" s="4">
        <f>IF($E178="","",ROUND(E178*F178/100,2))</f>
        <v/>
      </c>
      <c r="H178" s="4" t="n"/>
      <c r="I178" s="4">
        <f>IF($E178="","",13.19)</f>
        <v/>
      </c>
      <c r="J178" s="4">
        <f>IF($E178="","",ROUND(E178/1.2*0.01,2))</f>
        <v/>
      </c>
      <c r="K178" s="4" t="n"/>
      <c r="L178" s="3" t="n"/>
      <c r="M178" s="4">
        <f>IF($E178="","",IF($L178="Evet",-H178,E178-G178-H178-I178-J178-K178))</f>
        <v/>
      </c>
    </row>
    <row r="179">
      <c r="A179" s="2" t="n"/>
      <c r="B179" s="3" t="n"/>
      <c r="C179" s="3" t="n"/>
      <c r="D179" s="3" t="n"/>
      <c r="E179" s="4" t="n"/>
      <c r="F179" s="5" t="n"/>
      <c r="G179" s="4">
        <f>IF($E179="","",ROUND(E179*F179/100,2))</f>
        <v/>
      </c>
      <c r="H179" s="4" t="n"/>
      <c r="I179" s="4">
        <f>IF($E179="","",13.19)</f>
        <v/>
      </c>
      <c r="J179" s="4">
        <f>IF($E179="","",ROUND(E179/1.2*0.01,2))</f>
        <v/>
      </c>
      <c r="K179" s="4" t="n"/>
      <c r="L179" s="3" t="n"/>
      <c r="M179" s="4">
        <f>IF($E179="","",IF($L179="Evet",-H179,E179-G179-H179-I179-J179-K179))</f>
        <v/>
      </c>
    </row>
    <row r="180">
      <c r="A180" s="2" t="n"/>
      <c r="B180" s="3" t="n"/>
      <c r="C180" s="3" t="n"/>
      <c r="D180" s="3" t="n"/>
      <c r="E180" s="4" t="n"/>
      <c r="F180" s="5" t="n"/>
      <c r="G180" s="4">
        <f>IF($E180="","",ROUND(E180*F180/100,2))</f>
        <v/>
      </c>
      <c r="H180" s="4" t="n"/>
      <c r="I180" s="4">
        <f>IF($E180="","",13.19)</f>
        <v/>
      </c>
      <c r="J180" s="4">
        <f>IF($E180="","",ROUND(E180/1.2*0.01,2))</f>
        <v/>
      </c>
      <c r="K180" s="4" t="n"/>
      <c r="L180" s="3" t="n"/>
      <c r="M180" s="4">
        <f>IF($E180="","",IF($L180="Evet",-H180,E180-G180-H180-I180-J180-K180))</f>
        <v/>
      </c>
    </row>
    <row r="181">
      <c r="A181" s="2" t="n"/>
      <c r="B181" s="3" t="n"/>
      <c r="C181" s="3" t="n"/>
      <c r="D181" s="3" t="n"/>
      <c r="E181" s="4" t="n"/>
      <c r="F181" s="5" t="n"/>
      <c r="G181" s="4">
        <f>IF($E181="","",ROUND(E181*F181/100,2))</f>
        <v/>
      </c>
      <c r="H181" s="4" t="n"/>
      <c r="I181" s="4">
        <f>IF($E181="","",13.19)</f>
        <v/>
      </c>
      <c r="J181" s="4">
        <f>IF($E181="","",ROUND(E181/1.2*0.01,2))</f>
        <v/>
      </c>
      <c r="K181" s="4" t="n"/>
      <c r="L181" s="3" t="n"/>
      <c r="M181" s="4">
        <f>IF($E181="","",IF($L181="Evet",-H181,E181-G181-H181-I181-J181-K181))</f>
        <v/>
      </c>
    </row>
    <row r="182">
      <c r="A182" s="2" t="n"/>
      <c r="B182" s="3" t="n"/>
      <c r="C182" s="3" t="n"/>
      <c r="D182" s="3" t="n"/>
      <c r="E182" s="4" t="n"/>
      <c r="F182" s="5" t="n"/>
      <c r="G182" s="4">
        <f>IF($E182="","",ROUND(E182*F182/100,2))</f>
        <v/>
      </c>
      <c r="H182" s="4" t="n"/>
      <c r="I182" s="4">
        <f>IF($E182="","",13.19)</f>
        <v/>
      </c>
      <c r="J182" s="4">
        <f>IF($E182="","",ROUND(E182/1.2*0.01,2))</f>
        <v/>
      </c>
      <c r="K182" s="4" t="n"/>
      <c r="L182" s="3" t="n"/>
      <c r="M182" s="4">
        <f>IF($E182="","",IF($L182="Evet",-H182,E182-G182-H182-I182-J182-K182))</f>
        <v/>
      </c>
    </row>
    <row r="183">
      <c r="A183" s="2" t="n"/>
      <c r="B183" s="3" t="n"/>
      <c r="C183" s="3" t="n"/>
      <c r="D183" s="3" t="n"/>
      <c r="E183" s="4" t="n"/>
      <c r="F183" s="5" t="n"/>
      <c r="G183" s="4">
        <f>IF($E183="","",ROUND(E183*F183/100,2))</f>
        <v/>
      </c>
      <c r="H183" s="4" t="n"/>
      <c r="I183" s="4">
        <f>IF($E183="","",13.19)</f>
        <v/>
      </c>
      <c r="J183" s="4">
        <f>IF($E183="","",ROUND(E183/1.2*0.01,2))</f>
        <v/>
      </c>
      <c r="K183" s="4" t="n"/>
      <c r="L183" s="3" t="n"/>
      <c r="M183" s="4">
        <f>IF($E183="","",IF($L183="Evet",-H183,E183-G183-H183-I183-J183-K183))</f>
        <v/>
      </c>
    </row>
    <row r="184">
      <c r="A184" s="2" t="n"/>
      <c r="B184" s="3" t="n"/>
      <c r="C184" s="3" t="n"/>
      <c r="D184" s="3" t="n"/>
      <c r="E184" s="4" t="n"/>
      <c r="F184" s="5" t="n"/>
      <c r="G184" s="4">
        <f>IF($E184="","",ROUND(E184*F184/100,2))</f>
        <v/>
      </c>
      <c r="H184" s="4" t="n"/>
      <c r="I184" s="4">
        <f>IF($E184="","",13.19)</f>
        <v/>
      </c>
      <c r="J184" s="4">
        <f>IF($E184="","",ROUND(E184/1.2*0.01,2))</f>
        <v/>
      </c>
      <c r="K184" s="4" t="n"/>
      <c r="L184" s="3" t="n"/>
      <c r="M184" s="4">
        <f>IF($E184="","",IF($L184="Evet",-H184,E184-G184-H184-I184-J184-K184))</f>
        <v/>
      </c>
    </row>
    <row r="185">
      <c r="A185" s="2" t="n"/>
      <c r="B185" s="3" t="n"/>
      <c r="C185" s="3" t="n"/>
      <c r="D185" s="3" t="n"/>
      <c r="E185" s="4" t="n"/>
      <c r="F185" s="5" t="n"/>
      <c r="G185" s="4">
        <f>IF($E185="","",ROUND(E185*F185/100,2))</f>
        <v/>
      </c>
      <c r="H185" s="4" t="n"/>
      <c r="I185" s="4">
        <f>IF($E185="","",13.19)</f>
        <v/>
      </c>
      <c r="J185" s="4">
        <f>IF($E185="","",ROUND(E185/1.2*0.01,2))</f>
        <v/>
      </c>
      <c r="K185" s="4" t="n"/>
      <c r="L185" s="3" t="n"/>
      <c r="M185" s="4">
        <f>IF($E185="","",IF($L185="Evet",-H185,E185-G185-H185-I185-J185-K185))</f>
        <v/>
      </c>
    </row>
    <row r="186">
      <c r="A186" s="2" t="n"/>
      <c r="B186" s="3" t="n"/>
      <c r="C186" s="3" t="n"/>
      <c r="D186" s="3" t="n"/>
      <c r="E186" s="4" t="n"/>
      <c r="F186" s="5" t="n"/>
      <c r="G186" s="4">
        <f>IF($E186="","",ROUND(E186*F186/100,2))</f>
        <v/>
      </c>
      <c r="H186" s="4" t="n"/>
      <c r="I186" s="4">
        <f>IF($E186="","",13.19)</f>
        <v/>
      </c>
      <c r="J186" s="4">
        <f>IF($E186="","",ROUND(E186/1.2*0.01,2))</f>
        <v/>
      </c>
      <c r="K186" s="4" t="n"/>
      <c r="L186" s="3" t="n"/>
      <c r="M186" s="4">
        <f>IF($E186="","",IF($L186="Evet",-H186,E186-G186-H186-I186-J186-K186))</f>
        <v/>
      </c>
    </row>
    <row r="187">
      <c r="A187" s="2" t="n"/>
      <c r="B187" s="3" t="n"/>
      <c r="C187" s="3" t="n"/>
      <c r="D187" s="3" t="n"/>
      <c r="E187" s="4" t="n"/>
      <c r="F187" s="5" t="n"/>
      <c r="G187" s="4">
        <f>IF($E187="","",ROUND(E187*F187/100,2))</f>
        <v/>
      </c>
      <c r="H187" s="4" t="n"/>
      <c r="I187" s="4">
        <f>IF($E187="","",13.19)</f>
        <v/>
      </c>
      <c r="J187" s="4">
        <f>IF($E187="","",ROUND(E187/1.2*0.01,2))</f>
        <v/>
      </c>
      <c r="K187" s="4" t="n"/>
      <c r="L187" s="3" t="n"/>
      <c r="M187" s="4">
        <f>IF($E187="","",IF($L187="Evet",-H187,E187-G187-H187-I187-J187-K187))</f>
        <v/>
      </c>
    </row>
    <row r="188">
      <c r="A188" s="2" t="n"/>
      <c r="B188" s="3" t="n"/>
      <c r="C188" s="3" t="n"/>
      <c r="D188" s="3" t="n"/>
      <c r="E188" s="4" t="n"/>
      <c r="F188" s="5" t="n"/>
      <c r="G188" s="4">
        <f>IF($E188="","",ROUND(E188*F188/100,2))</f>
        <v/>
      </c>
      <c r="H188" s="4" t="n"/>
      <c r="I188" s="4">
        <f>IF($E188="","",13.19)</f>
        <v/>
      </c>
      <c r="J188" s="4">
        <f>IF($E188="","",ROUND(E188/1.2*0.01,2))</f>
        <v/>
      </c>
      <c r="K188" s="4" t="n"/>
      <c r="L188" s="3" t="n"/>
      <c r="M188" s="4">
        <f>IF($E188="","",IF($L188="Evet",-H188,E188-G188-H188-I188-J188-K188))</f>
        <v/>
      </c>
    </row>
    <row r="189">
      <c r="A189" s="2" t="n"/>
      <c r="B189" s="3" t="n"/>
      <c r="C189" s="3" t="n"/>
      <c r="D189" s="3" t="n"/>
      <c r="E189" s="4" t="n"/>
      <c r="F189" s="5" t="n"/>
      <c r="G189" s="4">
        <f>IF($E189="","",ROUND(E189*F189/100,2))</f>
        <v/>
      </c>
      <c r="H189" s="4" t="n"/>
      <c r="I189" s="4">
        <f>IF($E189="","",13.19)</f>
        <v/>
      </c>
      <c r="J189" s="4">
        <f>IF($E189="","",ROUND(E189/1.2*0.01,2))</f>
        <v/>
      </c>
      <c r="K189" s="4" t="n"/>
      <c r="L189" s="3" t="n"/>
      <c r="M189" s="4">
        <f>IF($E189="","",IF($L189="Evet",-H189,E189-G189-H189-I189-J189-K189))</f>
        <v/>
      </c>
    </row>
    <row r="190">
      <c r="A190" s="2" t="n"/>
      <c r="B190" s="3" t="n"/>
      <c r="C190" s="3" t="n"/>
      <c r="D190" s="3" t="n"/>
      <c r="E190" s="4" t="n"/>
      <c r="F190" s="5" t="n"/>
      <c r="G190" s="4">
        <f>IF($E190="","",ROUND(E190*F190/100,2))</f>
        <v/>
      </c>
      <c r="H190" s="4" t="n"/>
      <c r="I190" s="4">
        <f>IF($E190="","",13.19)</f>
        <v/>
      </c>
      <c r="J190" s="4">
        <f>IF($E190="","",ROUND(E190/1.2*0.01,2))</f>
        <v/>
      </c>
      <c r="K190" s="4" t="n"/>
      <c r="L190" s="3" t="n"/>
      <c r="M190" s="4">
        <f>IF($E190="","",IF($L190="Evet",-H190,E190-G190-H190-I190-J190-K190))</f>
        <v/>
      </c>
    </row>
    <row r="191">
      <c r="A191" s="2" t="n"/>
      <c r="B191" s="3" t="n"/>
      <c r="C191" s="3" t="n"/>
      <c r="D191" s="3" t="n"/>
      <c r="E191" s="4" t="n"/>
      <c r="F191" s="5" t="n"/>
      <c r="G191" s="4">
        <f>IF($E191="","",ROUND(E191*F191/100,2))</f>
        <v/>
      </c>
      <c r="H191" s="4" t="n"/>
      <c r="I191" s="4">
        <f>IF($E191="","",13.19)</f>
        <v/>
      </c>
      <c r="J191" s="4">
        <f>IF($E191="","",ROUND(E191/1.2*0.01,2))</f>
        <v/>
      </c>
      <c r="K191" s="4" t="n"/>
      <c r="L191" s="3" t="n"/>
      <c r="M191" s="4">
        <f>IF($E191="","",IF($L191="Evet",-H191,E191-G191-H191-I191-J191-K191))</f>
        <v/>
      </c>
    </row>
    <row r="192">
      <c r="A192" s="2" t="n"/>
      <c r="B192" s="3" t="n"/>
      <c r="C192" s="3" t="n"/>
      <c r="D192" s="3" t="n"/>
      <c r="E192" s="4" t="n"/>
      <c r="F192" s="5" t="n"/>
      <c r="G192" s="4">
        <f>IF($E192="","",ROUND(E192*F192/100,2))</f>
        <v/>
      </c>
      <c r="H192" s="4" t="n"/>
      <c r="I192" s="4">
        <f>IF($E192="","",13.19)</f>
        <v/>
      </c>
      <c r="J192" s="4">
        <f>IF($E192="","",ROUND(E192/1.2*0.01,2))</f>
        <v/>
      </c>
      <c r="K192" s="4" t="n"/>
      <c r="L192" s="3" t="n"/>
      <c r="M192" s="4">
        <f>IF($E192="","",IF($L192="Evet",-H192,E192-G192-H192-I192-J192-K192))</f>
        <v/>
      </c>
    </row>
    <row r="193">
      <c r="A193" s="2" t="n"/>
      <c r="B193" s="3" t="n"/>
      <c r="C193" s="3" t="n"/>
      <c r="D193" s="3" t="n"/>
      <c r="E193" s="4" t="n"/>
      <c r="F193" s="5" t="n"/>
      <c r="G193" s="4">
        <f>IF($E193="","",ROUND(E193*F193/100,2))</f>
        <v/>
      </c>
      <c r="H193" s="4" t="n"/>
      <c r="I193" s="4">
        <f>IF($E193="","",13.19)</f>
        <v/>
      </c>
      <c r="J193" s="4">
        <f>IF($E193="","",ROUND(E193/1.2*0.01,2))</f>
        <v/>
      </c>
      <c r="K193" s="4" t="n"/>
      <c r="L193" s="3" t="n"/>
      <c r="M193" s="4">
        <f>IF($E193="","",IF($L193="Evet",-H193,E193-G193-H193-I193-J193-K193))</f>
        <v/>
      </c>
    </row>
    <row r="194">
      <c r="A194" s="2" t="n"/>
      <c r="B194" s="3" t="n"/>
      <c r="C194" s="3" t="n"/>
      <c r="D194" s="3" t="n"/>
      <c r="E194" s="4" t="n"/>
      <c r="F194" s="5" t="n"/>
      <c r="G194" s="4">
        <f>IF($E194="","",ROUND(E194*F194/100,2))</f>
        <v/>
      </c>
      <c r="H194" s="4" t="n"/>
      <c r="I194" s="4">
        <f>IF($E194="","",13.19)</f>
        <v/>
      </c>
      <c r="J194" s="4">
        <f>IF($E194="","",ROUND(E194/1.2*0.01,2))</f>
        <v/>
      </c>
      <c r="K194" s="4" t="n"/>
      <c r="L194" s="3" t="n"/>
      <c r="M194" s="4">
        <f>IF($E194="","",IF($L194="Evet",-H194,E194-G194-H194-I194-J194-K194))</f>
        <v/>
      </c>
    </row>
    <row r="195">
      <c r="A195" s="2" t="n"/>
      <c r="B195" s="3" t="n"/>
      <c r="C195" s="3" t="n"/>
      <c r="D195" s="3" t="n"/>
      <c r="E195" s="4" t="n"/>
      <c r="F195" s="5" t="n"/>
      <c r="G195" s="4">
        <f>IF($E195="","",ROUND(E195*F195/100,2))</f>
        <v/>
      </c>
      <c r="H195" s="4" t="n"/>
      <c r="I195" s="4">
        <f>IF($E195="","",13.19)</f>
        <v/>
      </c>
      <c r="J195" s="4">
        <f>IF($E195="","",ROUND(E195/1.2*0.01,2))</f>
        <v/>
      </c>
      <c r="K195" s="4" t="n"/>
      <c r="L195" s="3" t="n"/>
      <c r="M195" s="4">
        <f>IF($E195="","",IF($L195="Evet",-H195,E195-G195-H195-I195-J195-K195))</f>
        <v/>
      </c>
    </row>
    <row r="196">
      <c r="A196" s="2" t="n"/>
      <c r="B196" s="3" t="n"/>
      <c r="C196" s="3" t="n"/>
      <c r="D196" s="3" t="n"/>
      <c r="E196" s="4" t="n"/>
      <c r="F196" s="5" t="n"/>
      <c r="G196" s="4">
        <f>IF($E196="","",ROUND(E196*F196/100,2))</f>
        <v/>
      </c>
      <c r="H196" s="4" t="n"/>
      <c r="I196" s="4">
        <f>IF($E196="","",13.19)</f>
        <v/>
      </c>
      <c r="J196" s="4">
        <f>IF($E196="","",ROUND(E196/1.2*0.01,2))</f>
        <v/>
      </c>
      <c r="K196" s="4" t="n"/>
      <c r="L196" s="3" t="n"/>
      <c r="M196" s="4">
        <f>IF($E196="","",IF($L196="Evet",-H196,E196-G196-H196-I196-J196-K196))</f>
        <v/>
      </c>
    </row>
    <row r="197">
      <c r="A197" s="2" t="n"/>
      <c r="B197" s="3" t="n"/>
      <c r="C197" s="3" t="n"/>
      <c r="D197" s="3" t="n"/>
      <c r="E197" s="4" t="n"/>
      <c r="F197" s="5" t="n"/>
      <c r="G197" s="4">
        <f>IF($E197="","",ROUND(E197*F197/100,2))</f>
        <v/>
      </c>
      <c r="H197" s="4" t="n"/>
      <c r="I197" s="4">
        <f>IF($E197="","",13.19)</f>
        <v/>
      </c>
      <c r="J197" s="4">
        <f>IF($E197="","",ROUND(E197/1.2*0.01,2))</f>
        <v/>
      </c>
      <c r="K197" s="4" t="n"/>
      <c r="L197" s="3" t="n"/>
      <c r="M197" s="4">
        <f>IF($E197="","",IF($L197="Evet",-H197,E197-G197-H197-I197-J197-K197))</f>
        <v/>
      </c>
    </row>
    <row r="198">
      <c r="A198" s="2" t="n"/>
      <c r="B198" s="3" t="n"/>
      <c r="C198" s="3" t="n"/>
      <c r="D198" s="3" t="n"/>
      <c r="E198" s="4" t="n"/>
      <c r="F198" s="5" t="n"/>
      <c r="G198" s="4">
        <f>IF($E198="","",ROUND(E198*F198/100,2))</f>
        <v/>
      </c>
      <c r="H198" s="4" t="n"/>
      <c r="I198" s="4">
        <f>IF($E198="","",13.19)</f>
        <v/>
      </c>
      <c r="J198" s="4">
        <f>IF($E198="","",ROUND(E198/1.2*0.01,2))</f>
        <v/>
      </c>
      <c r="K198" s="4" t="n"/>
      <c r="L198" s="3" t="n"/>
      <c r="M198" s="4">
        <f>IF($E198="","",IF($L198="Evet",-H198,E198-G198-H198-I198-J198-K198))</f>
        <v/>
      </c>
    </row>
    <row r="199">
      <c r="A199" s="2" t="n"/>
      <c r="B199" s="3" t="n"/>
      <c r="C199" s="3" t="n"/>
      <c r="D199" s="3" t="n"/>
      <c r="E199" s="4" t="n"/>
      <c r="F199" s="5" t="n"/>
      <c r="G199" s="4">
        <f>IF($E199="","",ROUND(E199*F199/100,2))</f>
        <v/>
      </c>
      <c r="H199" s="4" t="n"/>
      <c r="I199" s="4">
        <f>IF($E199="","",13.19)</f>
        <v/>
      </c>
      <c r="J199" s="4">
        <f>IF($E199="","",ROUND(E199/1.2*0.01,2))</f>
        <v/>
      </c>
      <c r="K199" s="4" t="n"/>
      <c r="L199" s="3" t="n"/>
      <c r="M199" s="4">
        <f>IF($E199="","",IF($L199="Evet",-H199,E199-G199-H199-I199-J199-K199))</f>
        <v/>
      </c>
    </row>
    <row r="200">
      <c r="A200" s="2" t="n"/>
      <c r="B200" s="3" t="n"/>
      <c r="C200" s="3" t="n"/>
      <c r="D200" s="3" t="n"/>
      <c r="E200" s="4" t="n"/>
      <c r="F200" s="5" t="n"/>
      <c r="G200" s="4">
        <f>IF($E200="","",ROUND(E200*F200/100,2))</f>
        <v/>
      </c>
      <c r="H200" s="4" t="n"/>
      <c r="I200" s="4">
        <f>IF($E200="","",13.19)</f>
        <v/>
      </c>
      <c r="J200" s="4">
        <f>IF($E200="","",ROUND(E200/1.2*0.01,2))</f>
        <v/>
      </c>
      <c r="K200" s="4" t="n"/>
      <c r="L200" s="3" t="n"/>
      <c r="M200" s="4">
        <f>IF($E200="","",IF($L200="Evet",-H200,E200-G200-H200-I200-J200-K200))</f>
        <v/>
      </c>
    </row>
    <row r="201">
      <c r="A201" s="2" t="n"/>
      <c r="B201" s="3" t="n"/>
      <c r="C201" s="3" t="n"/>
      <c r="D201" s="3" t="n"/>
      <c r="E201" s="4" t="n"/>
      <c r="F201" s="5" t="n"/>
      <c r="G201" s="4">
        <f>IF($E201="","",ROUND(E201*F201/100,2))</f>
        <v/>
      </c>
      <c r="H201" s="4" t="n"/>
      <c r="I201" s="4">
        <f>IF($E201="","",13.19)</f>
        <v/>
      </c>
      <c r="J201" s="4">
        <f>IF($E201="","",ROUND(E201/1.2*0.01,2))</f>
        <v/>
      </c>
      <c r="K201" s="4" t="n"/>
      <c r="L201" s="3" t="n"/>
      <c r="M201" s="4">
        <f>IF($E201="","",IF($L201="Evet",-H201,E201-G201-H201-I201-J201-K201))</f>
        <v/>
      </c>
    </row>
    <row r="202">
      <c r="A202" s="2" t="n"/>
      <c r="B202" s="3" t="n"/>
      <c r="C202" s="3" t="n"/>
      <c r="D202" s="3" t="n"/>
      <c r="E202" s="4" t="n"/>
      <c r="F202" s="5" t="n"/>
      <c r="G202" s="4">
        <f>IF($E202="","",ROUND(E202*F202/100,2))</f>
        <v/>
      </c>
      <c r="H202" s="4" t="n"/>
      <c r="I202" s="4">
        <f>IF($E202="","",13.19)</f>
        <v/>
      </c>
      <c r="J202" s="4">
        <f>IF($E202="","",ROUND(E202/1.2*0.01,2))</f>
        <v/>
      </c>
      <c r="K202" s="4" t="n"/>
      <c r="L202" s="3" t="n"/>
      <c r="M202" s="4">
        <f>IF($E202="","",IF($L202="Evet",-H202,E202-G202-H202-I202-J202-K202))</f>
        <v/>
      </c>
    </row>
    <row r="203">
      <c r="A203" s="2" t="n"/>
      <c r="B203" s="3" t="n"/>
      <c r="C203" s="3" t="n"/>
      <c r="D203" s="3" t="n"/>
      <c r="E203" s="4" t="n"/>
      <c r="F203" s="5" t="n"/>
      <c r="G203" s="4">
        <f>IF($E203="","",ROUND(E203*F203/100,2))</f>
        <v/>
      </c>
      <c r="H203" s="4" t="n"/>
      <c r="I203" s="4">
        <f>IF($E203="","",13.19)</f>
        <v/>
      </c>
      <c r="J203" s="4">
        <f>IF($E203="","",ROUND(E203/1.2*0.01,2))</f>
        <v/>
      </c>
      <c r="K203" s="4" t="n"/>
      <c r="L203" s="3" t="n"/>
      <c r="M203" s="4">
        <f>IF($E203="","",IF($L203="Evet",-H203,E203-G203-H203-I203-J203-K203))</f>
        <v/>
      </c>
    </row>
    <row r="204">
      <c r="A204" s="2" t="n"/>
      <c r="B204" s="3" t="n"/>
      <c r="C204" s="3" t="n"/>
      <c r="D204" s="3" t="n"/>
      <c r="E204" s="4" t="n"/>
      <c r="F204" s="5" t="n"/>
      <c r="G204" s="4">
        <f>IF($E204="","",ROUND(E204*F204/100,2))</f>
        <v/>
      </c>
      <c r="H204" s="4" t="n"/>
      <c r="I204" s="4">
        <f>IF($E204="","",13.19)</f>
        <v/>
      </c>
      <c r="J204" s="4">
        <f>IF($E204="","",ROUND(E204/1.2*0.01,2))</f>
        <v/>
      </c>
      <c r="K204" s="4" t="n"/>
      <c r="L204" s="3" t="n"/>
      <c r="M204" s="4">
        <f>IF($E204="","",IF($L204="Evet",-H204,E204-G204-H204-I204-J204-K204))</f>
        <v/>
      </c>
    </row>
  </sheetData>
  <dataValidations count="1">
    <dataValidation sqref="L2:L204" showDropDown="0" showInputMessage="0" showErrorMessage="0" allowBlank="1" errorTitle="Geçersiz değer" error="Yalnızca Evet veya Hayır girilebilir." type="list">
      <formula1>"Evet,Hayır"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6" t="inlineStr">
        <is>
          <t>Aylık Özet (2026)</t>
        </is>
      </c>
    </row>
    <row r="2">
      <c r="A2" s="7" t="inlineStr">
        <is>
          <t>Siparişler sayfasına Tarih girildiği sürece bu tablo otomatik dolar.</t>
        </is>
      </c>
    </row>
    <row r="4" ht="24" customHeight="1">
      <c r="A4" s="8" t="inlineStr">
        <is>
          <t>Ay</t>
        </is>
      </c>
      <c r="B4" s="8" t="inlineStr">
        <is>
          <t>Ciro (TL)</t>
        </is>
      </c>
      <c r="C4" s="8" t="inlineStr">
        <is>
          <t>Toplam Kesinti (TL)</t>
        </is>
      </c>
      <c r="D4" s="8" t="inlineStr">
        <is>
          <t>Net Kâr (TL)</t>
        </is>
      </c>
      <c r="E4" s="8" t="inlineStr">
        <is>
          <t>İade Sayısı</t>
        </is>
      </c>
    </row>
    <row r="5">
      <c r="A5" s="3" t="inlineStr">
        <is>
          <t>Ocak 2026</t>
        </is>
      </c>
      <c r="B5" s="4">
        <f>SUMIFS(Siparişler!$E$2:$E$5000,Siparişler!$A$2:$A$5000,"&gt;="&amp;DATE(2026,1,1),Siparişler!$A$2:$A$5000,"&lt;"&amp;DATE(2026,2,1),Siparişler!$L$2:$L$5000,"&lt;&gt;Evet")</f>
        <v/>
      </c>
      <c r="C5" s="4">
        <f>SUMIFS(Siparişler!$G$2:$G$5000,Siparişler!$A$2:$A$5000,"&gt;="&amp;DATE(2026,1,1),Siparişler!$A$2:$A$5000,"&lt;"&amp;DATE(2026,2,1),Siparişler!$L$2:$L$5000,"&lt;&gt;Evet")+SUMIFS(Siparişler!$H$2:$H$5000,Siparişler!$A$2:$A$5000,"&gt;="&amp;DATE(2026,1,1),Siparişler!$A$2:$A$5000,"&lt;"&amp;DATE(2026,2,1))+SUMIFS(Siparişler!$I$2:$I$5000,Siparişler!$A$2:$A$5000,"&gt;="&amp;DATE(2026,1,1),Siparişler!$A$2:$A$5000,"&lt;"&amp;DATE(2026,2,1),Siparişler!$L$2:$L$5000,"&lt;&gt;Evet")+SUMIFS(Siparişler!$J$2:$J$5000,Siparişler!$A$2:$A$5000,"&gt;="&amp;DATE(2026,1,1),Siparişler!$A$2:$A$5000,"&lt;"&amp;DATE(2026,2,1),Siparişler!$L$2:$L$5000,"&lt;&gt;Evet")</f>
        <v/>
      </c>
      <c r="D5" s="4">
        <f>SUMIFS(Siparişler!$M$2:$M$5000,Siparişler!$A$2:$A$5000,"&gt;="&amp;DATE(2026,1,1),Siparişler!$A$2:$A$5000,"&lt;"&amp;DATE(2026,2,1))</f>
        <v/>
      </c>
      <c r="E5" s="3">
        <f>COUNTIFS(Siparişler!$A$2:$A$5000,"&gt;="&amp;DATE(2026,1,1),Siparişler!$A$2:$A$5000,"&lt;"&amp;DATE(2026,2,1),Siparişler!$L$2:$L$5000,"Evet")</f>
        <v/>
      </c>
    </row>
    <row r="6">
      <c r="A6" s="3" t="inlineStr">
        <is>
          <t>Şubat 2026</t>
        </is>
      </c>
      <c r="B6" s="4">
        <f>SUMIFS(Siparişler!$E$2:$E$5000,Siparişler!$A$2:$A$5000,"&gt;="&amp;DATE(2026,2,1),Siparişler!$A$2:$A$5000,"&lt;"&amp;DATE(2026,3,1),Siparişler!$L$2:$L$5000,"&lt;&gt;Evet")</f>
        <v/>
      </c>
      <c r="C6" s="4">
        <f>SUMIFS(Siparişler!$G$2:$G$5000,Siparişler!$A$2:$A$5000,"&gt;="&amp;DATE(2026,2,1),Siparişler!$A$2:$A$5000,"&lt;"&amp;DATE(2026,3,1),Siparişler!$L$2:$L$5000,"&lt;&gt;Evet")+SUMIFS(Siparişler!$H$2:$H$5000,Siparişler!$A$2:$A$5000,"&gt;="&amp;DATE(2026,2,1),Siparişler!$A$2:$A$5000,"&lt;"&amp;DATE(2026,3,1))+SUMIFS(Siparişler!$I$2:$I$5000,Siparişler!$A$2:$A$5000,"&gt;="&amp;DATE(2026,2,1),Siparişler!$A$2:$A$5000,"&lt;"&amp;DATE(2026,3,1),Siparişler!$L$2:$L$5000,"&lt;&gt;Evet")+SUMIFS(Siparişler!$J$2:$J$5000,Siparişler!$A$2:$A$5000,"&gt;="&amp;DATE(2026,2,1),Siparişler!$A$2:$A$5000,"&lt;"&amp;DATE(2026,3,1),Siparişler!$L$2:$L$5000,"&lt;&gt;Evet")</f>
        <v/>
      </c>
      <c r="D6" s="4">
        <f>SUMIFS(Siparişler!$M$2:$M$5000,Siparişler!$A$2:$A$5000,"&gt;="&amp;DATE(2026,2,1),Siparişler!$A$2:$A$5000,"&lt;"&amp;DATE(2026,3,1))</f>
        <v/>
      </c>
      <c r="E6" s="3">
        <f>COUNTIFS(Siparişler!$A$2:$A$5000,"&gt;="&amp;DATE(2026,2,1),Siparişler!$A$2:$A$5000,"&lt;"&amp;DATE(2026,3,1),Siparişler!$L$2:$L$5000,"Evet")</f>
        <v/>
      </c>
    </row>
    <row r="7">
      <c r="A7" s="3" t="inlineStr">
        <is>
          <t>Mart 2026</t>
        </is>
      </c>
      <c r="B7" s="4">
        <f>SUMIFS(Siparişler!$E$2:$E$5000,Siparişler!$A$2:$A$5000,"&gt;="&amp;DATE(2026,3,1),Siparişler!$A$2:$A$5000,"&lt;"&amp;DATE(2026,4,1),Siparişler!$L$2:$L$5000,"&lt;&gt;Evet")</f>
        <v/>
      </c>
      <c r="C7" s="4">
        <f>SUMIFS(Siparişler!$G$2:$G$5000,Siparişler!$A$2:$A$5000,"&gt;="&amp;DATE(2026,3,1),Siparişler!$A$2:$A$5000,"&lt;"&amp;DATE(2026,4,1),Siparişler!$L$2:$L$5000,"&lt;&gt;Evet")+SUMIFS(Siparişler!$H$2:$H$5000,Siparişler!$A$2:$A$5000,"&gt;="&amp;DATE(2026,3,1),Siparişler!$A$2:$A$5000,"&lt;"&amp;DATE(2026,4,1))+SUMIFS(Siparişler!$I$2:$I$5000,Siparişler!$A$2:$A$5000,"&gt;="&amp;DATE(2026,3,1),Siparişler!$A$2:$A$5000,"&lt;"&amp;DATE(2026,4,1),Siparişler!$L$2:$L$5000,"&lt;&gt;Evet")+SUMIFS(Siparişler!$J$2:$J$5000,Siparişler!$A$2:$A$5000,"&gt;="&amp;DATE(2026,3,1),Siparişler!$A$2:$A$5000,"&lt;"&amp;DATE(2026,4,1),Siparişler!$L$2:$L$5000,"&lt;&gt;Evet")</f>
        <v/>
      </c>
      <c r="D7" s="4">
        <f>SUMIFS(Siparişler!$M$2:$M$5000,Siparişler!$A$2:$A$5000,"&gt;="&amp;DATE(2026,3,1),Siparişler!$A$2:$A$5000,"&lt;"&amp;DATE(2026,4,1))</f>
        <v/>
      </c>
      <c r="E7" s="3">
        <f>COUNTIFS(Siparişler!$A$2:$A$5000,"&gt;="&amp;DATE(2026,3,1),Siparişler!$A$2:$A$5000,"&lt;"&amp;DATE(2026,4,1),Siparişler!$L$2:$L$5000,"Evet")</f>
        <v/>
      </c>
    </row>
    <row r="8">
      <c r="A8" s="3" t="inlineStr">
        <is>
          <t>Nisan 2026</t>
        </is>
      </c>
      <c r="B8" s="4">
        <f>SUMIFS(Siparişler!$E$2:$E$5000,Siparişler!$A$2:$A$5000,"&gt;="&amp;DATE(2026,4,1),Siparişler!$A$2:$A$5000,"&lt;"&amp;DATE(2026,5,1),Siparişler!$L$2:$L$5000,"&lt;&gt;Evet")</f>
        <v/>
      </c>
      <c r="C8" s="4">
        <f>SUMIFS(Siparişler!$G$2:$G$5000,Siparişler!$A$2:$A$5000,"&gt;="&amp;DATE(2026,4,1),Siparişler!$A$2:$A$5000,"&lt;"&amp;DATE(2026,5,1),Siparişler!$L$2:$L$5000,"&lt;&gt;Evet")+SUMIFS(Siparişler!$H$2:$H$5000,Siparişler!$A$2:$A$5000,"&gt;="&amp;DATE(2026,4,1),Siparişler!$A$2:$A$5000,"&lt;"&amp;DATE(2026,5,1))+SUMIFS(Siparişler!$I$2:$I$5000,Siparişler!$A$2:$A$5000,"&gt;="&amp;DATE(2026,4,1),Siparişler!$A$2:$A$5000,"&lt;"&amp;DATE(2026,5,1),Siparişler!$L$2:$L$5000,"&lt;&gt;Evet")+SUMIFS(Siparişler!$J$2:$J$5000,Siparişler!$A$2:$A$5000,"&gt;="&amp;DATE(2026,4,1),Siparişler!$A$2:$A$5000,"&lt;"&amp;DATE(2026,5,1),Siparişler!$L$2:$L$5000,"&lt;&gt;Evet")</f>
        <v/>
      </c>
      <c r="D8" s="4">
        <f>SUMIFS(Siparişler!$M$2:$M$5000,Siparişler!$A$2:$A$5000,"&gt;="&amp;DATE(2026,4,1),Siparişler!$A$2:$A$5000,"&lt;"&amp;DATE(2026,5,1))</f>
        <v/>
      </c>
      <c r="E8" s="3">
        <f>COUNTIFS(Siparişler!$A$2:$A$5000,"&gt;="&amp;DATE(2026,4,1),Siparişler!$A$2:$A$5000,"&lt;"&amp;DATE(2026,5,1),Siparişler!$L$2:$L$5000,"Evet")</f>
        <v/>
      </c>
    </row>
    <row r="9">
      <c r="A9" s="3" t="inlineStr">
        <is>
          <t>Mayıs 2026</t>
        </is>
      </c>
      <c r="B9" s="4">
        <f>SUMIFS(Siparişler!$E$2:$E$5000,Siparişler!$A$2:$A$5000,"&gt;="&amp;DATE(2026,5,1),Siparişler!$A$2:$A$5000,"&lt;"&amp;DATE(2026,6,1),Siparişler!$L$2:$L$5000,"&lt;&gt;Evet")</f>
        <v/>
      </c>
      <c r="C9" s="4">
        <f>SUMIFS(Siparişler!$G$2:$G$5000,Siparişler!$A$2:$A$5000,"&gt;="&amp;DATE(2026,5,1),Siparişler!$A$2:$A$5000,"&lt;"&amp;DATE(2026,6,1),Siparişler!$L$2:$L$5000,"&lt;&gt;Evet")+SUMIFS(Siparişler!$H$2:$H$5000,Siparişler!$A$2:$A$5000,"&gt;="&amp;DATE(2026,5,1),Siparişler!$A$2:$A$5000,"&lt;"&amp;DATE(2026,6,1))+SUMIFS(Siparişler!$I$2:$I$5000,Siparişler!$A$2:$A$5000,"&gt;="&amp;DATE(2026,5,1),Siparişler!$A$2:$A$5000,"&lt;"&amp;DATE(2026,6,1),Siparişler!$L$2:$L$5000,"&lt;&gt;Evet")+SUMIFS(Siparişler!$J$2:$J$5000,Siparişler!$A$2:$A$5000,"&gt;="&amp;DATE(2026,5,1),Siparişler!$A$2:$A$5000,"&lt;"&amp;DATE(2026,6,1),Siparişler!$L$2:$L$5000,"&lt;&gt;Evet")</f>
        <v/>
      </c>
      <c r="D9" s="4">
        <f>SUMIFS(Siparişler!$M$2:$M$5000,Siparişler!$A$2:$A$5000,"&gt;="&amp;DATE(2026,5,1),Siparişler!$A$2:$A$5000,"&lt;"&amp;DATE(2026,6,1))</f>
        <v/>
      </c>
      <c r="E9" s="3">
        <f>COUNTIFS(Siparişler!$A$2:$A$5000,"&gt;="&amp;DATE(2026,5,1),Siparişler!$A$2:$A$5000,"&lt;"&amp;DATE(2026,6,1),Siparişler!$L$2:$L$5000,"Evet")</f>
        <v/>
      </c>
    </row>
    <row r="10">
      <c r="A10" s="3" t="inlineStr">
        <is>
          <t>Haziran 2026</t>
        </is>
      </c>
      <c r="B10" s="4">
        <f>SUMIFS(Siparişler!$E$2:$E$5000,Siparişler!$A$2:$A$5000,"&gt;="&amp;DATE(2026,6,1),Siparişler!$A$2:$A$5000,"&lt;"&amp;DATE(2026,7,1),Siparişler!$L$2:$L$5000,"&lt;&gt;Evet")</f>
        <v/>
      </c>
      <c r="C10" s="4">
        <f>SUMIFS(Siparişler!$G$2:$G$5000,Siparişler!$A$2:$A$5000,"&gt;="&amp;DATE(2026,6,1),Siparişler!$A$2:$A$5000,"&lt;"&amp;DATE(2026,7,1),Siparişler!$L$2:$L$5000,"&lt;&gt;Evet")+SUMIFS(Siparişler!$H$2:$H$5000,Siparişler!$A$2:$A$5000,"&gt;="&amp;DATE(2026,6,1),Siparişler!$A$2:$A$5000,"&lt;"&amp;DATE(2026,7,1))+SUMIFS(Siparişler!$I$2:$I$5000,Siparişler!$A$2:$A$5000,"&gt;="&amp;DATE(2026,6,1),Siparişler!$A$2:$A$5000,"&lt;"&amp;DATE(2026,7,1),Siparişler!$L$2:$L$5000,"&lt;&gt;Evet")+SUMIFS(Siparişler!$J$2:$J$5000,Siparişler!$A$2:$A$5000,"&gt;="&amp;DATE(2026,6,1),Siparişler!$A$2:$A$5000,"&lt;"&amp;DATE(2026,7,1),Siparişler!$L$2:$L$5000,"&lt;&gt;Evet")</f>
        <v/>
      </c>
      <c r="D10" s="4">
        <f>SUMIFS(Siparişler!$M$2:$M$5000,Siparişler!$A$2:$A$5000,"&gt;="&amp;DATE(2026,6,1),Siparişler!$A$2:$A$5000,"&lt;"&amp;DATE(2026,7,1))</f>
        <v/>
      </c>
      <c r="E10" s="3">
        <f>COUNTIFS(Siparişler!$A$2:$A$5000,"&gt;="&amp;DATE(2026,6,1),Siparişler!$A$2:$A$5000,"&lt;"&amp;DATE(2026,7,1),Siparişler!$L$2:$L$5000,"Evet")</f>
        <v/>
      </c>
    </row>
    <row r="11">
      <c r="A11" s="3" t="inlineStr">
        <is>
          <t>Temmuz 2026</t>
        </is>
      </c>
      <c r="B11" s="4">
        <f>SUMIFS(Siparişler!$E$2:$E$5000,Siparişler!$A$2:$A$5000,"&gt;="&amp;DATE(2026,7,1),Siparişler!$A$2:$A$5000,"&lt;"&amp;DATE(2026,8,1),Siparişler!$L$2:$L$5000,"&lt;&gt;Evet")</f>
        <v/>
      </c>
      <c r="C11" s="4">
        <f>SUMIFS(Siparişler!$G$2:$G$5000,Siparişler!$A$2:$A$5000,"&gt;="&amp;DATE(2026,7,1),Siparişler!$A$2:$A$5000,"&lt;"&amp;DATE(2026,8,1),Siparişler!$L$2:$L$5000,"&lt;&gt;Evet")+SUMIFS(Siparişler!$H$2:$H$5000,Siparişler!$A$2:$A$5000,"&gt;="&amp;DATE(2026,7,1),Siparişler!$A$2:$A$5000,"&lt;"&amp;DATE(2026,8,1))+SUMIFS(Siparişler!$I$2:$I$5000,Siparişler!$A$2:$A$5000,"&gt;="&amp;DATE(2026,7,1),Siparişler!$A$2:$A$5000,"&lt;"&amp;DATE(2026,8,1),Siparişler!$L$2:$L$5000,"&lt;&gt;Evet")+SUMIFS(Siparişler!$J$2:$J$5000,Siparişler!$A$2:$A$5000,"&gt;="&amp;DATE(2026,7,1),Siparişler!$A$2:$A$5000,"&lt;"&amp;DATE(2026,8,1),Siparişler!$L$2:$L$5000,"&lt;&gt;Evet")</f>
        <v/>
      </c>
      <c r="D11" s="4">
        <f>SUMIFS(Siparişler!$M$2:$M$5000,Siparişler!$A$2:$A$5000,"&gt;="&amp;DATE(2026,7,1),Siparişler!$A$2:$A$5000,"&lt;"&amp;DATE(2026,8,1))</f>
        <v/>
      </c>
      <c r="E11" s="3">
        <f>COUNTIFS(Siparişler!$A$2:$A$5000,"&gt;="&amp;DATE(2026,7,1),Siparişler!$A$2:$A$5000,"&lt;"&amp;DATE(2026,8,1),Siparişler!$L$2:$L$5000,"Evet")</f>
        <v/>
      </c>
    </row>
    <row r="12">
      <c r="A12" s="3" t="inlineStr">
        <is>
          <t>Ağustos 2026</t>
        </is>
      </c>
      <c r="B12" s="4">
        <f>SUMIFS(Siparişler!$E$2:$E$5000,Siparişler!$A$2:$A$5000,"&gt;="&amp;DATE(2026,8,1),Siparişler!$A$2:$A$5000,"&lt;"&amp;DATE(2026,9,1),Siparişler!$L$2:$L$5000,"&lt;&gt;Evet")</f>
        <v/>
      </c>
      <c r="C12" s="4">
        <f>SUMIFS(Siparişler!$G$2:$G$5000,Siparişler!$A$2:$A$5000,"&gt;="&amp;DATE(2026,8,1),Siparişler!$A$2:$A$5000,"&lt;"&amp;DATE(2026,9,1),Siparişler!$L$2:$L$5000,"&lt;&gt;Evet")+SUMIFS(Siparişler!$H$2:$H$5000,Siparişler!$A$2:$A$5000,"&gt;="&amp;DATE(2026,8,1),Siparişler!$A$2:$A$5000,"&lt;"&amp;DATE(2026,9,1))+SUMIFS(Siparişler!$I$2:$I$5000,Siparişler!$A$2:$A$5000,"&gt;="&amp;DATE(2026,8,1),Siparişler!$A$2:$A$5000,"&lt;"&amp;DATE(2026,9,1),Siparişler!$L$2:$L$5000,"&lt;&gt;Evet")+SUMIFS(Siparişler!$J$2:$J$5000,Siparişler!$A$2:$A$5000,"&gt;="&amp;DATE(2026,8,1),Siparişler!$A$2:$A$5000,"&lt;"&amp;DATE(2026,9,1),Siparişler!$L$2:$L$5000,"&lt;&gt;Evet")</f>
        <v/>
      </c>
      <c r="D12" s="4">
        <f>SUMIFS(Siparişler!$M$2:$M$5000,Siparişler!$A$2:$A$5000,"&gt;="&amp;DATE(2026,8,1),Siparişler!$A$2:$A$5000,"&lt;"&amp;DATE(2026,9,1))</f>
        <v/>
      </c>
      <c r="E12" s="3">
        <f>COUNTIFS(Siparişler!$A$2:$A$5000,"&gt;="&amp;DATE(2026,8,1),Siparişler!$A$2:$A$5000,"&lt;"&amp;DATE(2026,9,1),Siparişler!$L$2:$L$5000,"Evet")</f>
        <v/>
      </c>
    </row>
    <row r="13">
      <c r="A13" s="3" t="inlineStr">
        <is>
          <t>Eylül 2026</t>
        </is>
      </c>
      <c r="B13" s="4">
        <f>SUMIFS(Siparişler!$E$2:$E$5000,Siparişler!$A$2:$A$5000,"&gt;="&amp;DATE(2026,9,1),Siparişler!$A$2:$A$5000,"&lt;"&amp;DATE(2026,10,1),Siparişler!$L$2:$L$5000,"&lt;&gt;Evet")</f>
        <v/>
      </c>
      <c r="C13" s="4">
        <f>SUMIFS(Siparişler!$G$2:$G$5000,Siparişler!$A$2:$A$5000,"&gt;="&amp;DATE(2026,9,1),Siparişler!$A$2:$A$5000,"&lt;"&amp;DATE(2026,10,1),Siparişler!$L$2:$L$5000,"&lt;&gt;Evet")+SUMIFS(Siparişler!$H$2:$H$5000,Siparişler!$A$2:$A$5000,"&gt;="&amp;DATE(2026,9,1),Siparişler!$A$2:$A$5000,"&lt;"&amp;DATE(2026,10,1))+SUMIFS(Siparişler!$I$2:$I$5000,Siparişler!$A$2:$A$5000,"&gt;="&amp;DATE(2026,9,1),Siparişler!$A$2:$A$5000,"&lt;"&amp;DATE(2026,10,1),Siparişler!$L$2:$L$5000,"&lt;&gt;Evet")+SUMIFS(Siparişler!$J$2:$J$5000,Siparişler!$A$2:$A$5000,"&gt;="&amp;DATE(2026,9,1),Siparişler!$A$2:$A$5000,"&lt;"&amp;DATE(2026,10,1),Siparişler!$L$2:$L$5000,"&lt;&gt;Evet")</f>
        <v/>
      </c>
      <c r="D13" s="4">
        <f>SUMIFS(Siparişler!$M$2:$M$5000,Siparişler!$A$2:$A$5000,"&gt;="&amp;DATE(2026,9,1),Siparişler!$A$2:$A$5000,"&lt;"&amp;DATE(2026,10,1))</f>
        <v/>
      </c>
      <c r="E13" s="3">
        <f>COUNTIFS(Siparişler!$A$2:$A$5000,"&gt;="&amp;DATE(2026,9,1),Siparişler!$A$2:$A$5000,"&lt;"&amp;DATE(2026,10,1),Siparişler!$L$2:$L$5000,"Evet")</f>
        <v/>
      </c>
    </row>
    <row r="14">
      <c r="A14" s="3" t="inlineStr">
        <is>
          <t>Ekim 2026</t>
        </is>
      </c>
      <c r="B14" s="4">
        <f>SUMIFS(Siparişler!$E$2:$E$5000,Siparişler!$A$2:$A$5000,"&gt;="&amp;DATE(2026,10,1),Siparişler!$A$2:$A$5000,"&lt;"&amp;DATE(2026,11,1),Siparişler!$L$2:$L$5000,"&lt;&gt;Evet")</f>
        <v/>
      </c>
      <c r="C14" s="4">
        <f>SUMIFS(Siparişler!$G$2:$G$5000,Siparişler!$A$2:$A$5000,"&gt;="&amp;DATE(2026,10,1),Siparişler!$A$2:$A$5000,"&lt;"&amp;DATE(2026,11,1),Siparişler!$L$2:$L$5000,"&lt;&gt;Evet")+SUMIFS(Siparişler!$H$2:$H$5000,Siparişler!$A$2:$A$5000,"&gt;="&amp;DATE(2026,10,1),Siparişler!$A$2:$A$5000,"&lt;"&amp;DATE(2026,11,1))+SUMIFS(Siparişler!$I$2:$I$5000,Siparişler!$A$2:$A$5000,"&gt;="&amp;DATE(2026,10,1),Siparişler!$A$2:$A$5000,"&lt;"&amp;DATE(2026,11,1),Siparişler!$L$2:$L$5000,"&lt;&gt;Evet")+SUMIFS(Siparişler!$J$2:$J$5000,Siparişler!$A$2:$A$5000,"&gt;="&amp;DATE(2026,10,1),Siparişler!$A$2:$A$5000,"&lt;"&amp;DATE(2026,11,1),Siparişler!$L$2:$L$5000,"&lt;&gt;Evet")</f>
        <v/>
      </c>
      <c r="D14" s="4">
        <f>SUMIFS(Siparişler!$M$2:$M$5000,Siparişler!$A$2:$A$5000,"&gt;="&amp;DATE(2026,10,1),Siparişler!$A$2:$A$5000,"&lt;"&amp;DATE(2026,11,1))</f>
        <v/>
      </c>
      <c r="E14" s="3">
        <f>COUNTIFS(Siparişler!$A$2:$A$5000,"&gt;="&amp;DATE(2026,10,1),Siparişler!$A$2:$A$5000,"&lt;"&amp;DATE(2026,11,1),Siparişler!$L$2:$L$5000,"Evet")</f>
        <v/>
      </c>
    </row>
    <row r="15">
      <c r="A15" s="3" t="inlineStr">
        <is>
          <t>Kasım 2026</t>
        </is>
      </c>
      <c r="B15" s="4">
        <f>SUMIFS(Siparişler!$E$2:$E$5000,Siparişler!$A$2:$A$5000,"&gt;="&amp;DATE(2026,11,1),Siparişler!$A$2:$A$5000,"&lt;"&amp;DATE(2026,12,1),Siparişler!$L$2:$L$5000,"&lt;&gt;Evet")</f>
        <v/>
      </c>
      <c r="C15" s="4">
        <f>SUMIFS(Siparişler!$G$2:$G$5000,Siparişler!$A$2:$A$5000,"&gt;="&amp;DATE(2026,11,1),Siparişler!$A$2:$A$5000,"&lt;"&amp;DATE(2026,12,1),Siparişler!$L$2:$L$5000,"&lt;&gt;Evet")+SUMIFS(Siparişler!$H$2:$H$5000,Siparişler!$A$2:$A$5000,"&gt;="&amp;DATE(2026,11,1),Siparişler!$A$2:$A$5000,"&lt;"&amp;DATE(2026,12,1))+SUMIFS(Siparişler!$I$2:$I$5000,Siparişler!$A$2:$A$5000,"&gt;="&amp;DATE(2026,11,1),Siparişler!$A$2:$A$5000,"&lt;"&amp;DATE(2026,12,1),Siparişler!$L$2:$L$5000,"&lt;&gt;Evet")+SUMIFS(Siparişler!$J$2:$J$5000,Siparişler!$A$2:$A$5000,"&gt;="&amp;DATE(2026,11,1),Siparişler!$A$2:$A$5000,"&lt;"&amp;DATE(2026,12,1),Siparişler!$L$2:$L$5000,"&lt;&gt;Evet")</f>
        <v/>
      </c>
      <c r="D15" s="4">
        <f>SUMIFS(Siparişler!$M$2:$M$5000,Siparişler!$A$2:$A$5000,"&gt;="&amp;DATE(2026,11,1),Siparişler!$A$2:$A$5000,"&lt;"&amp;DATE(2026,12,1))</f>
        <v/>
      </c>
      <c r="E15" s="3">
        <f>COUNTIFS(Siparişler!$A$2:$A$5000,"&gt;="&amp;DATE(2026,11,1),Siparişler!$A$2:$A$5000,"&lt;"&amp;DATE(2026,12,1),Siparişler!$L$2:$L$5000,"Evet")</f>
        <v/>
      </c>
    </row>
    <row r="16">
      <c r="A16" s="3" t="inlineStr">
        <is>
          <t>Aralık 2026</t>
        </is>
      </c>
      <c r="B16" s="4">
        <f>SUMIFS(Siparişler!$E$2:$E$5000,Siparişler!$A$2:$A$5000,"&gt;="&amp;DATE(2026,12,1),Siparişler!$A$2:$A$5000,"&lt;"&amp;DATE(2027,1,1),Siparişler!$L$2:$L$5000,"&lt;&gt;Evet")</f>
        <v/>
      </c>
      <c r="C16" s="4">
        <f>SUMIFS(Siparişler!$G$2:$G$5000,Siparişler!$A$2:$A$5000,"&gt;="&amp;DATE(2026,12,1),Siparişler!$A$2:$A$5000,"&lt;"&amp;DATE(2027,1,1),Siparişler!$L$2:$L$5000,"&lt;&gt;Evet")+SUMIFS(Siparişler!$H$2:$H$5000,Siparişler!$A$2:$A$5000,"&gt;="&amp;DATE(2026,12,1),Siparişler!$A$2:$A$5000,"&lt;"&amp;DATE(2027,1,1))+SUMIFS(Siparişler!$I$2:$I$5000,Siparişler!$A$2:$A$5000,"&gt;="&amp;DATE(2026,12,1),Siparişler!$A$2:$A$5000,"&lt;"&amp;DATE(2027,1,1),Siparişler!$L$2:$L$5000,"&lt;&gt;Evet")+SUMIFS(Siparişler!$J$2:$J$5000,Siparişler!$A$2:$A$5000,"&gt;="&amp;DATE(2026,12,1),Siparişler!$A$2:$A$5000,"&lt;"&amp;DATE(2027,1,1),Siparişler!$L$2:$L$5000,"&lt;&gt;Evet")</f>
        <v/>
      </c>
      <c r="D16" s="4">
        <f>SUMIFS(Siparişler!$M$2:$M$5000,Siparişler!$A$2:$A$5000,"&gt;="&amp;DATE(2026,12,1),Siparişler!$A$2:$A$5000,"&lt;"&amp;DATE(2027,1,1))</f>
        <v/>
      </c>
      <c r="E16" s="3">
        <f>COUNTIFS(Siparişler!$A$2:$A$5000,"&gt;="&amp;DATE(2026,12,1),Siparişler!$A$2:$A$5000,"&lt;"&amp;DATE(2027,1,1),Siparişler!$L$2:$L$5000,"Evet")</f>
        <v/>
      </c>
    </row>
    <row r="17">
      <c r="A17" s="9" t="inlineStr">
        <is>
          <t>TOPLAM</t>
        </is>
      </c>
      <c r="B17" s="10">
        <f>SUM(B5:B16)</f>
        <v/>
      </c>
      <c r="C17" s="10">
        <f>SUM(C5:C16)</f>
        <v/>
      </c>
      <c r="D17" s="10">
        <f>SUM(D5:D16)</f>
        <v/>
      </c>
      <c r="E17" s="9">
        <f>SUM(E5:E16)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3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6" t="inlineStr">
        <is>
          <t>Verimle — Trendyol Kar Takip Şablonu (v1.0, Temmuz 2026)</t>
        </is>
      </c>
    </row>
    <row r="2">
      <c r="A2" s="11" t="n"/>
    </row>
    <row r="3">
      <c r="A3" s="11" t="inlineStr">
        <is>
          <t>1) Her siparişi 'Siparişler' sayfasına tek satır olarak gir: tarih, sipariş no, ürün, KDV dahil satış fiyatı,</t>
        </is>
      </c>
    </row>
    <row r="4">
      <c r="A4" s="11" t="inlineStr">
        <is>
          <t xml:space="preserve">   komisyon oranı, kargo ve ürün maliyeti. Komisyon, PHB, stopaj ve Net Kâr kolonları formülle kendiliğinden dolar.</t>
        </is>
      </c>
    </row>
    <row r="5">
      <c r="A5" s="11" t="n"/>
    </row>
    <row r="6">
      <c r="A6" s="11" t="inlineStr">
        <is>
          <t>2) Komisyon formülü resmî modeli kullanır: kesinti = KDV DAHİL satış fiyatı × panel oranı.</t>
        </is>
      </c>
    </row>
    <row r="7">
      <c r="A7" s="11" t="inlineStr">
        <is>
          <t xml:space="preserve">   Komisyon faturası KDV dahildir; üzerine ayrıca KDV eklenmez.</t>
        </is>
      </c>
    </row>
    <row r="8">
      <c r="A8" s="11" t="inlineStr">
        <is>
          <t>3) Stopaj %1'dir ve matrah KDV HARİÇ tutardır (fiyat ÷ 1,2 × %1). Ödediğin stopaj gelir/kurumlar</t>
        </is>
      </c>
    </row>
    <row r="9">
      <c r="A9" s="11" t="inlineStr">
        <is>
          <t xml:space="preserve">   vergisinden mahsup edilir — kesin durumun için mali müşavirine danış.</t>
        </is>
      </c>
    </row>
    <row r="10">
      <c r="A10" s="11" t="inlineStr">
        <is>
          <t>4) İade mi? kolonuna 'Evet' seçersen formül komisyonu ve stopajı düşmez (iade onaylanınca hakedişe geri</t>
        </is>
      </c>
    </row>
    <row r="11">
      <c r="A11" s="11" t="inlineStr">
        <is>
          <t xml:space="preserve">   yansırlar), yalnız kargoyu zarar yazar. Dönüş kargosu da sana yansıdıysa Kargo hücresine iki yönü topla;</t>
        </is>
      </c>
    </row>
    <row r="12">
      <c r="A12" s="11" t="inlineStr">
        <is>
          <t xml:space="preserve">   ürün satılamaz döndüyse Ürün Maliyeti'ni o satırda elle net kâra yansıtabilirsin.</t>
        </is>
      </c>
    </row>
    <row r="13">
      <c r="A13" s="11" t="n"/>
    </row>
    <row r="14">
      <c r="A14" s="12" t="inlineStr">
        <is>
          <t>ÖNEMLİ — oranları panelinden güncelle:</t>
        </is>
      </c>
    </row>
    <row r="15">
      <c r="A15" s="11" t="inlineStr">
        <is>
          <t>• Komisyon oranı kategoriye ve kampanyaya göre değişir; her ürün için güncel oranı Trendyol Satıcı</t>
        </is>
      </c>
    </row>
    <row r="16">
      <c r="A16" s="11" t="inlineStr">
        <is>
          <t xml:space="preserve">  Paneli'nden kontrol edip F kolonuna kendin gir.</t>
        </is>
      </c>
    </row>
    <row r="17">
      <c r="A17" s="11" t="inlineStr">
        <is>
          <t>• PHB (Platform Hizmet Bedeli) varsayılanı örnektir; kendi tarifeni panelinden doğrula ve I kolonundaki</t>
        </is>
      </c>
    </row>
    <row r="18">
      <c r="A18" s="11" t="inlineStr">
        <is>
          <t xml:space="preserve">  değerin üzerine yaz. Kargo baremleri KDV hariç ilan edilir; kesintiye %20 KDV eklenmiş halini gir.</t>
        </is>
      </c>
    </row>
    <row r="19">
      <c r="A19" s="11" t="n"/>
    </row>
    <row r="20">
      <c r="A20" s="11" t="inlineStr">
        <is>
          <t>'Özet' sayfası aylık ciro, toplam kesinti, net kâr ve iade sayısını otomatik toplar.</t>
        </is>
      </c>
    </row>
    <row r="21">
      <c r="A21" s="11" t="n"/>
    </row>
    <row r="22">
      <c r="A22" s="11" t="inlineStr">
        <is>
          <t>Bu şablonu Verimle hazırladı — her siparişi elle girmek yerine kâr takibini otomatik yapmak istersen:</t>
        </is>
      </c>
    </row>
    <row r="23">
      <c r="A23" s="13" t="inlineStr">
        <is>
          <t>https://verimle.com/araclar/excel-kar-takip-sablonu</t>
        </is>
      </c>
    </row>
  </sheetData>
  <hyperlinks>
    <hyperlink xmlns:r="http://schemas.openxmlformats.org/officeDocument/2006/relationships" ref="A23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2026-07-14T13:45:50Z</dcterms:created>
  <dcterms:modified xsi:type="dcterms:W3CDTF">2026-07-14T13:45:50Z</dcterms:modified>
</cp:coreProperties>
</file>